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6601865E-1DEA-4461-9217-CCF0EF07A3F9}" xr6:coauthVersionLast="47" xr6:coauthVersionMax="47" xr10:uidLastSave="{00000000-0000-0000-0000-000000000000}"/>
  <workbookProtection workbookAlgorithmName="SHA-512" workbookHashValue="A9gvyQOS1a6l0Qd7Tmaz1yUAt22/hPLCvrZ6CDwfNjwL3zV3yKEREauK0XaNs7/BcaH628L1E5265Gs5r/R1mA==" workbookSaltValue="IPUnnTkJh6DZrQRUzi029A==" workbookSpinCount="100000" lockStructure="1"/>
  <bookViews>
    <workbookView xWindow="28680" yWindow="-120" windowWidth="29040" windowHeight="15840" tabRatio="923" xr2:uid="{00000000-000D-0000-FFFF-FFFF00000000}"/>
  </bookViews>
  <sheets>
    <sheet name="Inputs" sheetId="6" r:id="rId1"/>
    <sheet name="180 Day Promo - Expired" sheetId="4" state="hidden" r:id="rId2"/>
    <sheet name="360 Day Promo - Expired" sheetId="5" state="hidden" r:id="rId3"/>
    <sheet name="180 Day Options" sheetId="10" r:id="rId4"/>
    <sheet name="360 Day Options" sheetId="3" r:id="rId5"/>
    <sheet name="Application" sheetId="7" state="hidden" r:id="rId6"/>
    <sheet name="Rates" sheetId="9" state="hidden" r:id="rId7"/>
  </sheets>
  <definedNames>
    <definedName name="EQ" localSheetId="3">'180 Day Options'!$H$15</definedName>
    <definedName name="EQ" localSheetId="1">'180 Day Promo - Expired'!$H$15</definedName>
    <definedName name="EQ" localSheetId="4">'360 Day Options'!$H$15</definedName>
    <definedName name="EQ" localSheetId="2">'360 Day Promo - Expired'!$H$15</definedName>
    <definedName name="_xlnm.Print_Area" localSheetId="3">'180 Day Options'!$B$2:$G$46</definedName>
    <definedName name="_xlnm.Print_Area" localSheetId="1">'180 Day Promo - Expired'!$B$2:$G$39</definedName>
    <definedName name="_xlnm.Print_Area" localSheetId="4">'360 Day Options'!$B$2:$G$46</definedName>
    <definedName name="_xlnm.Print_Area" localSheetId="2">'360 Day Promo - Expired'!$B$2:$G$39</definedName>
    <definedName name="_xlnm.Print_Area" localSheetId="0">Inputs!$B$1:$D$32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B12" i="9"/>
  <c r="B14" i="3" l="1"/>
  <c r="B14" i="10"/>
  <c r="D24" i="10"/>
  <c r="D24" i="3"/>
  <c r="B16" i="10"/>
  <c r="G36" i="10"/>
  <c r="B32" i="10"/>
  <c r="E14" i="10"/>
  <c r="E10" i="10"/>
  <c r="E9" i="10"/>
  <c r="E8" i="10"/>
  <c r="B8" i="10"/>
  <c r="E7" i="10"/>
  <c r="B7" i="10"/>
  <c r="E6" i="10"/>
  <c r="B6" i="10"/>
  <c r="N36" i="7"/>
  <c r="I36" i="7"/>
  <c r="M16" i="7"/>
  <c r="J16" i="7"/>
  <c r="M12" i="7"/>
  <c r="B12" i="7"/>
  <c r="B10" i="7"/>
  <c r="I7" i="7"/>
  <c r="B7" i="7"/>
  <c r="B5" i="7"/>
  <c r="D28" i="3" l="1"/>
  <c r="D26" i="3"/>
  <c r="B39" i="3"/>
  <c r="D22" i="3"/>
  <c r="D28" i="10"/>
  <c r="D26" i="10"/>
  <c r="D22" i="10"/>
  <c r="B39" i="10"/>
  <c r="F28" i="10"/>
  <c r="F26" i="10"/>
  <c r="F24" i="10"/>
  <c r="F22" i="10"/>
  <c r="F30" i="10"/>
  <c r="G29" i="5"/>
  <c r="E14" i="3" l="1"/>
  <c r="E10" i="3"/>
  <c r="E9" i="3"/>
  <c r="E8" i="3"/>
  <c r="B8" i="3"/>
  <c r="E7" i="3"/>
  <c r="B7" i="3"/>
  <c r="E6" i="3"/>
  <c r="B6" i="3"/>
  <c r="E14" i="5"/>
  <c r="F22" i="5" s="1"/>
  <c r="B14" i="5"/>
  <c r="E10" i="5"/>
  <c r="E9" i="5"/>
  <c r="E8" i="5"/>
  <c r="B8" i="5"/>
  <c r="E7" i="5"/>
  <c r="B7" i="5"/>
  <c r="E6" i="5"/>
  <c r="B6" i="5"/>
  <c r="E14" i="4"/>
  <c r="F22" i="4" s="1"/>
  <c r="B14" i="4"/>
  <c r="E10" i="4"/>
  <c r="E9" i="4"/>
  <c r="E8" i="4"/>
  <c r="E7" i="4"/>
  <c r="E6" i="4"/>
  <c r="B8" i="4"/>
  <c r="B7" i="4"/>
  <c r="B6" i="4"/>
  <c r="B16" i="3" l="1"/>
  <c r="F28" i="3"/>
  <c r="F26" i="3"/>
  <c r="F24" i="3"/>
  <c r="F22" i="3"/>
  <c r="B16" i="5"/>
  <c r="B25" i="5"/>
  <c r="B25" i="4"/>
  <c r="F30" i="3" l="1"/>
  <c r="B32" i="3" l="1"/>
</calcChain>
</file>

<file path=xl/sharedStrings.xml><?xml version="1.0" encoding="utf-8"?>
<sst xmlns="http://schemas.openxmlformats.org/spreadsheetml/2006/main" count="202" uniqueCount="109">
  <si>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</si>
  <si>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</si>
  <si>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</si>
  <si>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</si>
  <si>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</si>
  <si>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</si>
  <si>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</si>
  <si>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</si>
  <si>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</si>
  <si>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</si>
  <si>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</si>
  <si>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</si>
  <si>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</si>
  <si>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866-288-9957</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</si>
  <si>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</si>
  <si>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</si>
  <si>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</si>
  <si>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</si>
  <si>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</si>
  <si>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</si>
  <si>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</si>
  <si>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</si>
  <si>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</si>
  <si>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</si>
  <si>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</si>
  <si>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</si>
  <si>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</si>
  <si>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</si>
  <si>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</si>
  <si>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</si>
  <si>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</si>
  <si>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</si>
  <si>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</si>
  <si>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</si>
  <si>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</si>
  <si>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smgcredit@greatamerica.com</t>
  </si>
  <si>
    <t>- Down payment due at signing, first annual payment due in 360 days</t>
  </si>
  <si>
    <t>RATE</t>
  </si>
  <si>
    <t>6 ANNUAL PAYMENTS</t>
  </si>
  <si>
    <t>5 ANNUAL PAYMENTS</t>
  </si>
  <si>
    <t>4 ANNUAL PAYMENTS</t>
  </si>
  <si>
    <t>- First annual payment due in 180 days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</si>
  <si>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</si>
  <si>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</si>
  <si>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</si>
  <si>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</si>
  <si>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</si>
  <si>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</si>
  <si>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</si>
  <si>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</si>
  <si>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</si>
  <si>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</si>
  <si>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</si>
  <si>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</si>
  <si>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</si>
  <si>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</si>
  <si>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</si>
  <si>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</si>
  <si>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</si>
  <si>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</si>
  <si>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</si>
  <si>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</si>
  <si>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</si>
  <si>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</si>
  <si>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</si>
  <si>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</si>
  <si>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</si>
  <si>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</si>
  <si>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</si>
  <si>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</si>
  <si>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</si>
  <si>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</si>
  <si>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</si>
  <si>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</si>
  <si>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</si>
  <si>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</si>
  <si>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</si>
  <si>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</si>
  <si>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</si>
  <si>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</si>
  <si>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</si>
  <si>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</si>
  <si>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</si>
  <si>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</si>
  <si>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</si>
  <si>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</si>
  <si>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</si>
  <si>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</si>
  <si>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</si>
  <si>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</si>
  <si>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</si>
  <si>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</si>
  <si>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</si>
  <si>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</si>
  <si>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</si>
  <si>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</si>
  <si>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</si>
  <si>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</si>
  <si>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</si>
  <si>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</si>
  <si>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</si>
  <si>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</si>
  <si>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180 Days Deferred</t>
  </si>
  <si>
    <t>360 Days Deferred</t>
  </si>
  <si>
    <t>Annual Payments</t>
  </si>
  <si>
    <t>Rate</t>
  </si>
  <si>
    <t>Factor</t>
  </si>
  <si>
    <t>Kill Date:</t>
  </si>
  <si>
    <t>Trigger: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</si>
</sst>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64">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27">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cellStyleXfs>
  <cellXfs count="317">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0" fontId="2" fillId="0" borderId="0" xfId="0" applyFont="1" applyAlignment="1">
      <alignment horizontal="center" wrapText="1"/>
    </xf>
    <xf numFmtId="0" fontId="0" fillId="0" borderId="0" xfId="0" applyAlignment="1">
      <alignment horizontal="center" wrapText="1"/>
    </xf>
    <xf numFmtId="14" fontId="2" fillId="0" borderId="0" xfId="0" applyNumberFormat="1" applyFont="1" applyProtection="1">
      <protection hidden="1"/>
    </xf>
    <xf numFmtId="0" fontId="62" fillId="0" borderId="0" xfId="72" applyFont="1" applyAlignment="1">
      <alignment horizontal="center"/>
    </xf>
    <xf numFmtId="177" fontId="4" fillId="0" borderId="0" xfId="72" applyNumberFormat="1" applyAlignment="1">
      <alignment horizontal="center"/>
    </xf>
    <xf numFmtId="0" fontId="63" fillId="0" borderId="0" xfId="72" applyFont="1" applyAlignment="1">
      <alignment horizontal="center"/>
    </xf>
    <xf numFmtId="177" fontId="2" fillId="0" borderId="0" xfId="72" applyNumberFormat="1" applyFont="1" applyAlignment="1">
      <alignment horizontal="center"/>
    </xf>
    <xf numFmtId="10" fontId="4" fillId="0" borderId="2" xfId="72" applyNumberFormat="1" applyBorder="1" applyAlignment="1">
      <alignment horizontal="center"/>
    </xf>
    <xf numFmtId="0" fontId="51" fillId="0" borderId="0" xfId="34" applyNumberFormat="1" applyFont="1" applyFill="1" applyBorder="1" applyAlignment="1" applyProtection="1">
      <alignment vertical="center"/>
    </xf>
    <xf numFmtId="177" fontId="4" fillId="0" borderId="2" xfId="72" applyNumberFormat="1" applyBorder="1" applyAlignment="1">
      <alignment horizontal="center"/>
    </xf>
    <xf numFmtId="0" fontId="23" fillId="0" borderId="0" xfId="0" applyFont="1"/>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10" fontId="52" fillId="24" borderId="40" xfId="99" applyNumberFormat="1" applyFont="1" applyFill="1" applyBorder="1" applyAlignment="1" applyProtection="1">
      <alignment horizontal="center" vertical="center"/>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27" fillId="0" borderId="0" xfId="0" applyFont="1" applyAlignment="1">
      <alignment horizontal="center" vertical="center" wrapText="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2" fillId="0" borderId="0" xfId="0" applyFont="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28575</xdr:rowOff>
    </xdr:from>
    <xdr:to>
      <xdr:col>2</xdr:col>
      <xdr:colOff>2777490</xdr:colOff>
      <xdr:row>3</xdr:row>
      <xdr:rowOff>117429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190500"/>
          <a:ext cx="2409825" cy="416514"/>
        </a:xfrm>
        <a:prstGeom prst="rect">
          <a:avLst/>
        </a:prstGeom>
      </xdr:spPr>
    </xdr:pic>
    <xdr:clientData/>
  </xdr:twoCellAnchor>
  <xdr:twoCellAnchor editAs="oneCell">
    <xdr:from>
      <xdr:col>2</xdr:col>
      <xdr:colOff>2507455</xdr:colOff>
      <xdr:row>28</xdr:row>
      <xdr:rowOff>56005</xdr:rowOff>
    </xdr:from>
    <xdr:to>
      <xdr:col>3</xdr:col>
      <xdr:colOff>569117</xdr:colOff>
      <xdr:row>31</xdr:row>
      <xdr:rowOff>81915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5330" y="490423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38100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647700" y="456247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152047</xdr:colOff>
      <xdr:row>42</xdr:row>
      <xdr:rowOff>103630</xdr:rowOff>
    </xdr:from>
    <xdr:to>
      <xdr:col>6</xdr:col>
      <xdr:colOff>1014888</xdr:colOff>
      <xdr:row>45</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47" y="10238230"/>
          <a:ext cx="1977266" cy="420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19050</xdr:rowOff>
    </xdr:from>
    <xdr:to>
      <xdr:col>6</xdr:col>
      <xdr:colOff>1071562</xdr:colOff>
      <xdr:row>41</xdr:row>
      <xdr:rowOff>221455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57175" y="9582150"/>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71710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16</xdr:row>
      <xdr:rowOff>514350</xdr:rowOff>
    </xdr:from>
    <xdr:to>
      <xdr:col>6</xdr:col>
      <xdr:colOff>1095375</xdr:colOff>
      <xdr:row>18</xdr:row>
      <xdr:rowOff>95250</xdr:rowOff>
    </xdr:to>
    <xdr:sp macro="" textlink="">
      <xdr:nvSpPr>
        <xdr:cNvPr id="9" name="Rounded Rectangle 8">
          <a:extLst>
            <a:ext uri="{FF2B5EF4-FFF2-40B4-BE49-F238E27FC236}">
              <a16:creationId xmlns:a16="http://schemas.microsoft.com/office/drawing/2014/main" id="{00000000-0008-0000-0300-000009000000}"/>
            </a:ext>
          </a:extLst>
        </xdr:cNvPr>
        <xdr:cNvSpPr/>
      </xdr:nvSpPr>
      <xdr:spPr>
        <a:xfrm>
          <a:off x="247649" y="488632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51"/>
  <sheetViews>
    <sheetView showGridLines="0" showRowColHeaders="0" tabSelected="1" workbookViewId="0">
      <selection activeCell="C24" sqref="C24:C25"/>
    </sheetView>
  </sheetViews>
  <sheetFormatPr defaultColWidth="0" defaultRowHeight="12.75" zeroHeight="1"/>
  <cols>
    <col min="1" max="1" width="9.140625" customWidth="1"/>
    <col min="2" max="2" width="21.5703125" customWidth="1"/>
    <col min="3" max="3" width="59.7109375" customWidth="1"/>
    <col min="4" max="5" width="9.140625" customWidth="1"/>
    <col min="6" max="9" width="0" hidden="1" customWidth="1"/>
    <col min="10" max="16384" width="9.140625" hidden="1"/>
  </cols>
  <sheetData>
    <row r="1" spans="2:3"/>
    <row r="2" spans="2:3"/>
    <row r="3" spans="2:3"/>
    <row r="4" spans="2:3"/>
    <row r="5" spans="2:3"/>
    <row r="6" spans="2:3"/>
    <row r="7" spans="2:3"/>
    <row r="8" spans="2:3" ht="18">
      <c r="B8" s="14" t="s">
        <v>0</v>
      </c>
    </row>
    <row r="9" spans="2:3" ht="15.75">
      <c r="B9" s="15"/>
    </row>
    <row r="10" spans="2:3">
      <c r="B10" s="77" t="s">
        <v>1</v>
      </c>
      <c r="C10" s="67" t="s">
        <v>1</v>
      </c>
    </row>
    <row r="11" spans="2:3">
      <c r="B11" s="77" t="s">
        <v>2</v>
      </c>
      <c r="C11" s="67" t="s">
        <v>2</v>
      </c>
    </row>
    <row r="12" spans="2:3">
      <c r="B12" s="77" t="s">
        <v>3</v>
      </c>
      <c r="C12" s="67" t="s">
        <v>3</v>
      </c>
    </row>
    <row r="13" spans="2:3"/>
    <row r="14" spans="2:3" ht="18">
      <c r="B14" s="14" t="s">
        <v>4</v>
      </c>
    </row>
    <row r="15" spans="2:3" ht="15.75">
      <c r="B15" s="15"/>
    </row>
    <row r="16" spans="2:3">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18">
      <c r="B22" s="14" t="s">
        <v>10</v>
      </c>
    </row>
    <row r="23" spans="2:3" ht="15.75">
      <c r="B23" s="15"/>
    </row>
    <row r="24" spans="2:3">
      <c r="B24" s="77" t="s">
        <v>11</v>
      </c>
      <c r="C24" s="67"/>
    </row>
    <row r="25" spans="2:3">
      <c r="B25" s="77" t="s">
        <v>12</v>
      </c>
      <c r="C25" s="68">
        <v>27536</v>
      </c>
    </row>
    <row r="26" spans="2:3"/>
    <row r="27" spans="2:3"/>
    <row r="28" spans="2:3"/>
    <row r="29" spans="2:3"/>
    <row r="30" spans="2:3" ht="13.5" customHeight="1">
      <c r="B30" s="45" t="s">
        <v>13</v>
      </c>
    </row>
    <row r="31" spans="2:3" ht="12.75" customHeight="1">
      <c r="B31" s="45" t="s">
        <v>14</v>
      </c>
    </row>
    <row r="32" spans="2:3">
      <c r="B32" s="44" t="s">
        <v>15</v>
      </c>
    </row>
    <row r="33" spans="2:5"/>
    <row r="34" spans="2:5" hidden="1">
      <c r="B34" s="33"/>
      <c r="C34" s="33"/>
      <c r="D34" s="33"/>
      <c r="E34" s="33"/>
    </row>
    <row r="35" spans="2:5" hidden="1">
      <c r="B35" s="33"/>
      <c r="C35" s="33"/>
      <c r="D35" s="33"/>
      <c r="E35" s="33"/>
    </row>
    <row r="36" spans="2:5" hidden="1">
      <c r="B36" s="33"/>
      <c r="C36" s="33"/>
      <c r="D36" s="33"/>
      <c r="E36" s="33"/>
    </row>
    <row r="37" spans="2:5" hidden="1">
      <c r="B37" s="33"/>
      <c r="C37" s="33"/>
      <c r="D37" s="33"/>
      <c r="E37" s="33"/>
    </row>
    <row r="38" spans="2:5" hidden="1">
      <c r="B38" s="33"/>
      <c r="C38" s="33"/>
      <c r="D38" s="33"/>
      <c r="E38" s="33"/>
    </row>
    <row r="39" spans="2:5" ht="52.5" hidden="1" customHeight="1">
      <c r="B39" s="33"/>
      <c r="C39" s="33"/>
      <c r="D39" s="33"/>
      <c r="E39" s="33"/>
    </row>
    <row r="40" spans="2:5" hidden="1">
      <c r="B40" s="33"/>
      <c r="C40" s="33"/>
      <c r="D40" s="33"/>
      <c r="E40" s="33"/>
    </row>
    <row r="41" spans="2:5" hidden="1">
      <c r="B41" s="33"/>
      <c r="C41" s="33"/>
      <c r="D41" s="33"/>
      <c r="E41" s="33"/>
    </row>
    <row r="42" spans="2:5" hidden="1">
      <c r="B42" s="33"/>
      <c r="C42" s="33"/>
      <c r="D42" s="33"/>
      <c r="E42" s="33"/>
    </row>
    <row r="43" spans="2:5" hidden="1">
      <c r="B43" s="33"/>
      <c r="C43" s="33"/>
      <c r="D43" s="33"/>
      <c r="E43" s="33"/>
    </row>
    <row r="44" spans="2:5" hidden="1">
      <c r="B44" s="33"/>
      <c r="C44" s="33"/>
      <c r="D44" s="33"/>
      <c r="E44" s="33"/>
    </row>
    <row r="45" spans="2:5" hidden="1">
      <c r="B45" s="33"/>
      <c r="C45" s="33"/>
      <c r="D45" s="33"/>
      <c r="E45" s="33"/>
    </row>
    <row r="46" spans="2:5" hidden="1">
      <c r="B46" s="33"/>
      <c r="C46" s="33"/>
      <c r="D46" s="33"/>
      <c r="E46" s="33"/>
    </row>
    <row r="47" spans="2:5" hidden="1">
      <c r="B47" s="33"/>
      <c r="C47" s="33"/>
      <c r="D47" s="33"/>
      <c r="E47" s="33"/>
    </row>
    <row r="48" spans="2:5" hidden="1">
      <c r="B48" s="33"/>
      <c r="C48" s="33"/>
      <c r="D48" s="33"/>
      <c r="E48" s="33"/>
    </row>
    <row r="49" spans="2:5" hidden="1">
      <c r="B49" s="33"/>
      <c r="C49" s="33"/>
      <c r="D49" s="33"/>
      <c r="E49" s="33"/>
    </row>
    <row r="50" spans="2:5" hidden="1">
      <c r="B50" s="33"/>
      <c r="C50" s="33"/>
      <c r="D50" s="33"/>
      <c r="E50" s="33"/>
    </row>
    <row r="51" spans="2:5" hidden="1">
      <c r="B51" s="33"/>
      <c r="C51" s="33"/>
      <c r="D51" s="33"/>
      <c r="E51" s="33"/>
    </row>
  </sheetData>
  <sheetProtection algorithmName="SHA-512" hashValue="cmlZWlxf31Y01WIa++BIV0BXznL2Eyy7nVxS38wOqqEJsmPY/0oYoVj2oVPibxgePhkq2Qcred6MPkRboEiBPQ==" saltValue="+XUTHtgwLpTRbgH4PNyBuw==" spinCount="100000" sheet="1" objects="1" scenarios="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4"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4" t="s">
        <v>16</v>
      </c>
      <c r="C2" s="204"/>
      <c r="D2" s="204"/>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5">
        <f>+Inputs!C25</f>
        <v>27536</v>
      </c>
      <c r="F14" s="205"/>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6" t="s">
        <v>20</v>
      </c>
      <c r="C16" s="207"/>
      <c r="D16" s="207"/>
      <c r="E16" s="207"/>
      <c r="F16" s="207"/>
      <c r="G16" s="208"/>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09" t="s">
        <v>21</v>
      </c>
      <c r="C20" s="209"/>
      <c r="D20" s="210" t="s">
        <v>22</v>
      </c>
      <c r="E20" s="210"/>
      <c r="F20" s="210" t="s">
        <v>23</v>
      </c>
      <c r="G20" s="210"/>
      <c r="H20" s="25"/>
    </row>
    <row r="21" spans="1:255" ht="7.5" customHeight="1">
      <c r="A21" s="11"/>
      <c r="B21"/>
      <c r="C21"/>
      <c r="D21"/>
      <c r="E21"/>
      <c r="F21"/>
      <c r="G21"/>
      <c r="H21" s="25"/>
    </row>
    <row r="22" spans="1:255" ht="28.5" customHeight="1">
      <c r="A22" s="11"/>
      <c r="B22" s="198" t="s">
        <v>24</v>
      </c>
      <c r="C22" s="199"/>
      <c r="D22" s="200">
        <v>2.9899999999999999E-2</v>
      </c>
      <c r="E22" s="200"/>
      <c r="F22" s="201">
        <f>+IF($E$14&lt;7500,"$10K Min.",$E$14*0.3485)</f>
        <v>9596.2959999999985</v>
      </c>
      <c r="G22" s="202"/>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3" t="str">
        <f ca="1">"Quote Date: "&amp; TEXT(TODAY(),"MM/DD/YY")</f>
        <v>Quote Date: 02/04/25</v>
      </c>
      <c r="C25" s="203"/>
      <c r="D25" s="203"/>
      <c r="E25" s="203"/>
      <c r="F25" s="203"/>
      <c r="G25" s="203"/>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13</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35</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3"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4" t="s">
        <v>16</v>
      </c>
      <c r="C2" s="204"/>
      <c r="D2" s="204"/>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5">
        <f>+Inputs!C25</f>
        <v>27536</v>
      </c>
      <c r="F14" s="205"/>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6" t="str">
        <f>"10% DOWN - ("&amp;TEXT($E$14*0.1,"$#,##0")&amp;") 
FOLLOWED BY NO PAYMENTS FOR 360 DAYS"</f>
        <v>10% DOWN - ($2,754) 
FOLLOWED BY NO PAYMENTS FOR 360 DAYS</v>
      </c>
      <c r="C16" s="207"/>
      <c r="D16" s="207"/>
      <c r="E16" s="207"/>
      <c r="F16" s="207"/>
      <c r="G16" s="208"/>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09" t="s">
        <v>21</v>
      </c>
      <c r="C20" s="209"/>
      <c r="D20" s="210" t="s">
        <v>22</v>
      </c>
      <c r="E20" s="210"/>
      <c r="F20" s="210" t="s">
        <v>23</v>
      </c>
      <c r="G20" s="210"/>
      <c r="H20" s="25"/>
    </row>
    <row r="21" spans="1:255" ht="7.5" customHeight="1">
      <c r="A21" s="11"/>
      <c r="B21"/>
      <c r="C21"/>
      <c r="D21"/>
      <c r="E21"/>
      <c r="F21"/>
      <c r="G21"/>
      <c r="H21" s="25"/>
    </row>
    <row r="22" spans="1:255" ht="28.5" customHeight="1">
      <c r="A22" s="11"/>
      <c r="B22" s="198" t="s">
        <v>24</v>
      </c>
      <c r="C22" s="199"/>
      <c r="D22" s="200">
        <v>2.9899999999999999E-2</v>
      </c>
      <c r="E22" s="200"/>
      <c r="F22" s="201">
        <f>+IF($E$14&lt;7500,"$7.5K Min.",$E$14*0.31837)</f>
        <v>8766.6363199999996</v>
      </c>
      <c r="G22" s="202"/>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3" t="str">
        <f ca="1">"Quote Date: "&amp; TEXT(TODAY(),"MM/DD/YY")</f>
        <v>Quote Date: 02/04/25</v>
      </c>
      <c r="C25" s="203"/>
      <c r="D25" s="203"/>
      <c r="E25" s="203"/>
      <c r="F25" s="203"/>
      <c r="G25" s="203"/>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36</v>
      </c>
      <c r="C29" s="71"/>
      <c r="D29" s="71"/>
      <c r="E29" s="38"/>
      <c r="F29"/>
      <c r="G29" s="72" t="str">
        <f>'180 Day Promo - Expired'!$G$29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13</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35</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zoomScaleNormal="100" zoomScaleSheetLayoutView="80" workbookViewId="0">
      <selection activeCell="A50" sqref="A50"/>
    </sheetView>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04" t="s">
        <v>16</v>
      </c>
      <c r="C2" s="204"/>
      <c r="D2" s="204"/>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5" t="str">
        <f>IF(Inputs!$C$24&lt;&gt;"",Inputs!$C$24,"")</f>
        <v/>
      </c>
      <c r="C14" s="37"/>
      <c r="D14" s="37"/>
      <c r="E14" s="205">
        <f>+Inputs!C25</f>
        <v>27536</v>
      </c>
      <c r="F14" s="205"/>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06" t="str">
        <f>"NO MONEY DOWN 
FOLLOWED BY NO PAYMENTS FOR 180 DAYS"</f>
        <v>NO MONEY DOWN 
FOLLOWED BY NO PAYMENTS FOR 180 DAYS</v>
      </c>
      <c r="C16" s="207"/>
      <c r="D16" s="207"/>
      <c r="E16" s="207"/>
      <c r="F16" s="207"/>
      <c r="G16" s="208"/>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09" t="s">
        <v>21</v>
      </c>
      <c r="C20" s="209"/>
      <c r="D20" s="210" t="s">
        <v>37</v>
      </c>
      <c r="E20" s="210"/>
      <c r="F20" s="210" t="s">
        <v>23</v>
      </c>
      <c r="G20" s="210"/>
      <c r="H20" s="25"/>
    </row>
    <row r="21" spans="1:255" ht="14.25" customHeight="1">
      <c r="A21" s="11"/>
      <c r="B21"/>
      <c r="C21"/>
      <c r="D21"/>
      <c r="E21"/>
      <c r="F21"/>
      <c r="G21"/>
      <c r="H21" s="25"/>
    </row>
    <row r="22" spans="1:255" ht="18.75" customHeight="1">
      <c r="A22" s="11"/>
      <c r="B22" s="198" t="s">
        <v>38</v>
      </c>
      <c r="C22" s="199"/>
      <c r="D22" s="211">
        <f ca="1">IF(Rates!$B$12=1,"n/a",Rates!$B$7)</f>
        <v>5.9900000000000002E-2</v>
      </c>
      <c r="E22" s="211"/>
      <c r="F22" s="201">
        <f ca="1">IF(Rates!$B$12=1,"n/a",IF($E$14&lt;7500,"$7.5K Min.",$E$14*Rates!C7))</f>
        <v>5461.8482080000003</v>
      </c>
      <c r="G22" s="202"/>
      <c r="H22" s="25"/>
    </row>
    <row r="23" spans="1:255" ht="14.25" customHeight="1">
      <c r="A23" s="11"/>
      <c r="B23" s="50"/>
      <c r="C23" s="51"/>
      <c r="D23" s="52"/>
      <c r="E23" s="53"/>
      <c r="F23" s="54"/>
      <c r="G23" s="55"/>
      <c r="H23" s="25"/>
    </row>
    <row r="24" spans="1:255" ht="18.75" customHeight="1">
      <c r="A24" s="24"/>
      <c r="B24" s="212" t="s">
        <v>39</v>
      </c>
      <c r="C24" s="213"/>
      <c r="D24" s="214">
        <f ca="1">IF(Rates!$B$12=1,"n/a",Rates!$B$6)</f>
        <v>5.5899999999999998E-2</v>
      </c>
      <c r="E24" s="214"/>
      <c r="F24" s="215">
        <f ca="1">IF(Rates!$B$12=1,"n/a",IF($E$14&lt;7500,"$7.5K Min.",$E$14*Rates!C6))</f>
        <v>6311.4990240000006</v>
      </c>
      <c r="G24" s="216"/>
      <c r="H24" s="25"/>
    </row>
    <row r="25" spans="1:255" ht="14.25" customHeight="1">
      <c r="A25" s="11"/>
      <c r="B25" s="50"/>
      <c r="C25" s="51"/>
      <c r="D25" s="52"/>
      <c r="E25" s="53"/>
      <c r="F25" s="54"/>
      <c r="G25" s="55"/>
      <c r="H25" s="25"/>
    </row>
    <row r="26" spans="1:255" ht="18.75" customHeight="1">
      <c r="A26" s="11"/>
      <c r="B26" s="198" t="s">
        <v>40</v>
      </c>
      <c r="C26" s="199"/>
      <c r="D26" s="211">
        <f ca="1">IF(Rates!$B$12=1,"n/a",Rates!$B$5)</f>
        <v>4.99E-2</v>
      </c>
      <c r="E26" s="211"/>
      <c r="F26" s="201">
        <f ca="1">IF(Rates!$B$12=1,"n/a",IF($E$14&lt;7500,"$7.5K Min.",$E$14*Rates!C5))</f>
        <v>7593.1346080000003</v>
      </c>
      <c r="G26" s="202"/>
      <c r="H26" s="25"/>
    </row>
    <row r="27" spans="1:255" ht="14.25" customHeight="1">
      <c r="A27" s="11"/>
      <c r="C27" s="26"/>
      <c r="D27" s="27"/>
      <c r="E27" s="28"/>
      <c r="F27" s="29"/>
      <c r="G27" s="30"/>
      <c r="H27" s="25"/>
    </row>
    <row r="28" spans="1:255" ht="18.75" customHeight="1">
      <c r="A28" s="11"/>
      <c r="B28" s="217" t="s">
        <v>24</v>
      </c>
      <c r="C28" s="218"/>
      <c r="D28" s="219">
        <f ca="1">IF(Rates!$B$12=1,"n/a",Rates!$B$4)</f>
        <v>3.9899999999999998E-2</v>
      </c>
      <c r="E28" s="219"/>
      <c r="F28" s="220">
        <f ca="1">IF(Rates!$B$12=1,"n/a",IF($E$14&lt;7500,"$7.5K Min.",$E$14*Rates!C4))</f>
        <v>9738.6571199999998</v>
      </c>
      <c r="G28" s="221"/>
      <c r="H28" s="25"/>
    </row>
    <row r="29" spans="1:255" ht="14.25" customHeight="1">
      <c r="A29" s="11"/>
      <c r="C29" s="26"/>
      <c r="D29" s="27"/>
      <c r="E29" s="28"/>
      <c r="F29" s="29"/>
      <c r="G29" s="30"/>
      <c r="H29" s="25"/>
    </row>
    <row r="30" spans="1:255" ht="14.25" hidden="1" customHeight="1">
      <c r="A30" s="24"/>
      <c r="B30" s="212" t="s">
        <v>24</v>
      </c>
      <c r="C30" s="213"/>
      <c r="D30" s="214">
        <v>3.9899999999999998E-2</v>
      </c>
      <c r="E30" s="214"/>
      <c r="F30" s="215">
        <f>+IF($E$14&lt;10000,"$10K Min.",$E$14*0.3183)</f>
        <v>8764.7088000000003</v>
      </c>
      <c r="G30" s="216"/>
      <c r="H30" s="25"/>
    </row>
    <row r="31" spans="1:255" ht="14.25" hidden="1" customHeight="1">
      <c r="A31" s="11"/>
      <c r="C31" s="26"/>
      <c r="D31" s="27"/>
      <c r="E31" s="28"/>
      <c r="F31" s="29"/>
      <c r="G31" s="30"/>
      <c r="H31" s="25"/>
    </row>
    <row r="32" spans="1:255" ht="14.25" customHeight="1">
      <c r="A32" s="11"/>
      <c r="B32" s="203" t="str">
        <f ca="1">"Quote Date: "&amp; TEXT(TODAY(),"MM/DD/YY")</f>
        <v>Quote Date: 02/04/25</v>
      </c>
      <c r="C32" s="203"/>
      <c r="D32" s="203"/>
      <c r="E32" s="203"/>
      <c r="F32" s="203"/>
      <c r="G32" s="203"/>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4.25" customHeight="1">
      <c r="A33" s="11"/>
      <c r="B33" s="26"/>
      <c r="C33" s="11"/>
      <c r="D33" s="32"/>
      <c r="E33" s="11"/>
      <c r="F33" s="32"/>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4.25" customHeight="1">
      <c r="A34" s="11"/>
      <c r="B34" s="69"/>
      <c r="C34" s="38"/>
      <c r="D34" s="38"/>
      <c r="E34" s="38"/>
      <c r="F34" s="38"/>
      <c r="G34" s="38"/>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4.25" customHeight="1">
      <c r="A35" s="11"/>
      <c r="B35" s="73" t="s">
        <v>41</v>
      </c>
      <c r="C35" s="71"/>
      <c r="D35" s="71"/>
      <c r="E35" s="38"/>
      <c r="F35"/>
      <c r="G35" s="72" t="s">
        <v>27</v>
      </c>
      <c r="H35" s="25"/>
    </row>
    <row r="36" spans="1:255" ht="14.25" customHeight="1">
      <c r="A36" s="11"/>
      <c r="B36" s="70" t="s">
        <v>26</v>
      </c>
      <c r="C36" s="71"/>
      <c r="D36" s="71"/>
      <c r="E36" s="38"/>
      <c r="F36"/>
      <c r="G36" s="72" t="str">
        <f>"- Pricing effective through "&amp;TEXT(Rates!B11,"mm/dd/yyyy")</f>
        <v>- Pricing effective through 03/31/2025</v>
      </c>
      <c r="H36" s="25"/>
    </row>
    <row r="37" spans="1:255" s="38" customFormat="1" ht="14.25" customHeight="1">
      <c r="A37" s="11"/>
      <c r="B37" s="70" t="s">
        <v>30</v>
      </c>
      <c r="C37" s="74"/>
      <c r="D37" s="74"/>
      <c r="F37"/>
      <c r="G37" s="75" t="s">
        <v>31</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ustomHeight="1">
      <c r="A38" s="11"/>
      <c r="B38" s="73" t="s">
        <v>34</v>
      </c>
      <c r="C38" s="74"/>
      <c r="D38" s="74"/>
      <c r="F38"/>
      <c r="G38" s="72" t="s">
        <v>32</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4.25" customHeight="1">
      <c r="A39" s="11"/>
      <c r="B39" s="222" t="str">
        <f ca="1">IF(Rates!B12=0,"","Quote Tool outside of effective pricing dates. Please contact GreatAmerica at the email below to request an update.")</f>
        <v/>
      </c>
      <c r="C39" s="222"/>
      <c r="D39" s="222"/>
      <c r="E39" s="222"/>
      <c r="F39" s="222"/>
      <c r="G39" s="222"/>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4.25" customHeight="1">
      <c r="B40" s="222"/>
      <c r="C40" s="222"/>
      <c r="D40" s="222"/>
      <c r="E40" s="222"/>
      <c r="F40" s="222"/>
      <c r="G40" s="222"/>
    </row>
    <row r="41" spans="1:255" s="38" customFormat="1" ht="0.75" customHeight="1">
      <c r="A41" s="25"/>
      <c r="B41" s="222"/>
      <c r="C41" s="222"/>
      <c r="D41" s="222"/>
      <c r="E41" s="222"/>
      <c r="F41" s="222"/>
      <c r="G41" s="222"/>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
        <v>13</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42</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XPBwPdKpJXWu9rbjkKp1XRzzO2MBf0gNSiWqrMJoRbTVNUGJ6TI254RDXy9Gy6xhRe9fVue9AsBFx/4ANzf2NA==" saltValue="5rTifB2gN6Gg+P7djzNRbg==" spinCount="100000" sheet="1" objects="1" scenarios="1" selectLockedCells="1"/>
  <mergeCells count="23">
    <mergeCell ref="B30:C30"/>
    <mergeCell ref="D30:E30"/>
    <mergeCell ref="F30:G30"/>
    <mergeCell ref="B32:G32"/>
    <mergeCell ref="B39:G41"/>
    <mergeCell ref="B26:C26"/>
    <mergeCell ref="D26:E26"/>
    <mergeCell ref="F26:G26"/>
    <mergeCell ref="B28:C28"/>
    <mergeCell ref="D28:E28"/>
    <mergeCell ref="F28:G28"/>
    <mergeCell ref="B22:C22"/>
    <mergeCell ref="D22:E22"/>
    <mergeCell ref="F22:G22"/>
    <mergeCell ref="B24:C24"/>
    <mergeCell ref="D24:E24"/>
    <mergeCell ref="F24:G24"/>
    <mergeCell ref="B2:D2"/>
    <mergeCell ref="E14:F14"/>
    <mergeCell ref="B16:G16"/>
    <mergeCell ref="B20:C20"/>
    <mergeCell ref="D20:E20"/>
    <mergeCell ref="F20:G20"/>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IU121"/>
  <sheetViews>
    <sheetView showGridLines="0" showRowColHeaders="0" topLeftCell="A16" zoomScaleNormal="100" zoomScaleSheetLayoutView="80" workbookViewId="0">
      <selection activeCell="A48" sqref="A48"/>
    </sheetView>
  </sheetViews>
  <sheetFormatPr defaultColWidth="0" defaultRowHeight="20.25" customHeight="1" zeroHeight="1"/>
  <cols>
    <col min="1" max="1" width="3.140625" style="33" customWidth="1"/>
    <col min="2" max="2" width="20.42578125" style="33" customWidth="1"/>
    <col min="3"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4" t="s">
        <v>16</v>
      </c>
      <c r="C2" s="204"/>
      <c r="D2" s="204"/>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7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7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7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5.7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5.7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195" t="str">
        <f>IF(Inputs!$C$24&lt;&gt;"",Inputs!$C$24,"")</f>
        <v/>
      </c>
      <c r="C14" s="37"/>
      <c r="D14" s="37"/>
      <c r="E14" s="205">
        <f>+Inputs!C25</f>
        <v>27536</v>
      </c>
      <c r="F14" s="205"/>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6" t="str">
        <f>"5% DOWN - ("&amp;TEXT($E$14*0.05,"$#,##0")&amp;") 
FOLLOWED BY NO PAYMENTS FOR 360 DAYS"</f>
        <v>5% DOWN - ($1,377) 
FOLLOWED BY NO PAYMENTS FOR 360 DAYS</v>
      </c>
      <c r="C16" s="207"/>
      <c r="D16" s="207"/>
      <c r="E16" s="207"/>
      <c r="F16" s="207"/>
      <c r="G16" s="208"/>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37.5"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09" t="s">
        <v>21</v>
      </c>
      <c r="C20" s="209"/>
      <c r="D20" s="210" t="s">
        <v>37</v>
      </c>
      <c r="E20" s="210"/>
      <c r="F20" s="210" t="s">
        <v>23</v>
      </c>
      <c r="G20" s="210"/>
      <c r="H20" s="25"/>
    </row>
    <row r="21" spans="1:255" ht="7.5" customHeight="1">
      <c r="A21" s="11"/>
      <c r="B21"/>
      <c r="C21"/>
      <c r="D21"/>
      <c r="E21"/>
      <c r="F21"/>
      <c r="G21"/>
      <c r="H21" s="25"/>
    </row>
    <row r="22" spans="1:255" ht="25.5" customHeight="1">
      <c r="A22" s="11"/>
      <c r="B22" s="198" t="s">
        <v>38</v>
      </c>
      <c r="C22" s="199"/>
      <c r="D22" s="211">
        <f>IF(Rates!$E$12=1,"n/a",Rates!$F$7)</f>
        <v>6.5000000000000002E-2</v>
      </c>
      <c r="E22" s="211"/>
      <c r="F22" s="201">
        <f>IF(Rates!$E$12=1,"n/a",IF($E$14&lt;7500,"$7.5K Min.",$E$14*Rates!G7))</f>
        <v>5436.900592</v>
      </c>
      <c r="G22" s="202"/>
      <c r="H22" s="25"/>
    </row>
    <row r="23" spans="1:255" ht="20.25" customHeight="1">
      <c r="A23" s="11"/>
      <c r="B23" s="50"/>
      <c r="C23" s="51"/>
      <c r="D23" s="52"/>
      <c r="E23" s="53"/>
      <c r="F23" s="54"/>
      <c r="G23" s="55"/>
      <c r="H23" s="25"/>
    </row>
    <row r="24" spans="1:255" ht="25.5" customHeight="1">
      <c r="A24" s="24"/>
      <c r="B24" s="212" t="s">
        <v>39</v>
      </c>
      <c r="C24" s="213"/>
      <c r="D24" s="214">
        <f>IF(Rates!$E$12=1,"n/a",Rates!$F$6)</f>
        <v>5.9900000000000002E-2</v>
      </c>
      <c r="E24" s="214"/>
      <c r="F24" s="215">
        <f>IF(Rates!$E$12=1,"n/a",IF($E$14&lt;7500,"$7.5K Min.",$E$14*Rates!G6))</f>
        <v>6236.683712</v>
      </c>
      <c r="G24" s="216"/>
      <c r="H24" s="25"/>
    </row>
    <row r="25" spans="1:255" ht="20.25" customHeight="1">
      <c r="A25" s="11"/>
      <c r="B25" s="50"/>
      <c r="C25" s="51"/>
      <c r="D25" s="52"/>
      <c r="E25" s="53"/>
      <c r="F25" s="54"/>
      <c r="G25" s="55"/>
      <c r="H25" s="25"/>
    </row>
    <row r="26" spans="1:255" ht="25.5" customHeight="1">
      <c r="A26" s="11"/>
      <c r="B26" s="198" t="s">
        <v>40</v>
      </c>
      <c r="C26" s="199"/>
      <c r="D26" s="211">
        <f>IF(Rates!$E$12=1,"n/a",Rates!$F$5)</f>
        <v>5.5E-2</v>
      </c>
      <c r="E26" s="211"/>
      <c r="F26" s="201">
        <f>IF(Rates!$E$12=1,"n/a",IF($E$14&lt;7500,"$7.5K Min.",$E$14*Rates!G5))</f>
        <v>7487.31376</v>
      </c>
      <c r="G26" s="202"/>
      <c r="H26" s="25"/>
    </row>
    <row r="27" spans="1:255" ht="20.25" customHeight="1">
      <c r="A27" s="11"/>
      <c r="C27" s="26"/>
      <c r="D27" s="27"/>
      <c r="E27" s="28"/>
      <c r="F27" s="29"/>
      <c r="G27" s="30"/>
      <c r="H27" s="25"/>
    </row>
    <row r="28" spans="1:255" ht="25.5" customHeight="1">
      <c r="A28" s="11"/>
      <c r="B28" s="217" t="s">
        <v>24</v>
      </c>
      <c r="C28" s="218"/>
      <c r="D28" s="219">
        <f>IF(Rates!$E$12=1,"n/a",Rates!$F$4)</f>
        <v>4.99E-2</v>
      </c>
      <c r="E28" s="219"/>
      <c r="F28" s="220">
        <f>IF(Rates!$E$12=1,"n/a",IF($E$14&lt;7500,"$7.5K Min.",$E$14*Rates!G4))</f>
        <v>9624.9059039999993</v>
      </c>
      <c r="G28" s="221"/>
      <c r="H28" s="25"/>
    </row>
    <row r="29" spans="1:255" ht="20.25" hidden="1" customHeight="1">
      <c r="A29" s="11"/>
      <c r="C29" s="26"/>
      <c r="D29" s="27"/>
      <c r="E29" s="28"/>
      <c r="F29" s="29"/>
      <c r="G29" s="30"/>
      <c r="H29" s="25"/>
    </row>
    <row r="30" spans="1:255" ht="20.25" hidden="1" customHeight="1">
      <c r="A30" s="24"/>
      <c r="B30" s="212" t="s">
        <v>24</v>
      </c>
      <c r="C30" s="213"/>
      <c r="D30" s="214">
        <v>3.9899999999999998E-2</v>
      </c>
      <c r="E30" s="214"/>
      <c r="F30" s="215">
        <f>+IF($E$14&lt;10000,"$10K Min.",$E$14*0.3183)</f>
        <v>8764.7088000000003</v>
      </c>
      <c r="G30" s="216"/>
      <c r="H30" s="25"/>
    </row>
    <row r="31" spans="1:255" ht="4.5" customHeight="1">
      <c r="A31" s="11"/>
      <c r="C31" s="26"/>
      <c r="D31" s="27"/>
      <c r="E31" s="28"/>
      <c r="F31" s="29"/>
      <c r="G31" s="30"/>
      <c r="H31" s="25"/>
    </row>
    <row r="32" spans="1:255" ht="20.25" customHeight="1">
      <c r="A32" s="11"/>
      <c r="B32" s="203" t="str">
        <f ca="1">"Quote Date: "&amp; TEXT(TODAY(),"MM/DD/YY")</f>
        <v>Quote Date: 02/04/25</v>
      </c>
      <c r="C32" s="203"/>
      <c r="D32" s="203"/>
      <c r="E32" s="203"/>
      <c r="F32" s="203"/>
      <c r="G32" s="203"/>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7.5" customHeight="1">
      <c r="A33" s="11"/>
      <c r="B33" s="26"/>
      <c r="C33" s="11"/>
      <c r="D33" s="32"/>
      <c r="E33" s="11"/>
      <c r="F33" s="32"/>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7.5" customHeight="1">
      <c r="A34" s="11"/>
      <c r="B34" s="69"/>
      <c r="C34" s="38"/>
      <c r="D34" s="38"/>
      <c r="E34" s="38"/>
      <c r="F34" s="38"/>
      <c r="G34" s="38"/>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6.5" customHeight="1">
      <c r="A35" s="11"/>
      <c r="B35" s="70" t="s">
        <v>26</v>
      </c>
      <c r="C35" s="71"/>
      <c r="D35" s="71"/>
      <c r="E35" s="38"/>
      <c r="F35"/>
      <c r="G35" s="72" t="s">
        <v>27</v>
      </c>
      <c r="H35" s="25"/>
    </row>
    <row r="36" spans="1:255" ht="16.5" customHeight="1">
      <c r="A36" s="11"/>
      <c r="B36" s="73" t="s">
        <v>36</v>
      </c>
      <c r="C36" s="71"/>
      <c r="D36" s="71"/>
      <c r="E36" s="38"/>
      <c r="F36"/>
      <c r="G36" s="72" t="str">
        <f>"- Pricing effective through "&amp;TEXT(Rates!B11,"mm/dd/yyyy")</f>
        <v>- Pricing effective through 03/31/2025</v>
      </c>
      <c r="H36" s="25"/>
    </row>
    <row r="37" spans="1:255" s="38" customFormat="1" ht="16.5" customHeight="1">
      <c r="A37" s="11"/>
      <c r="B37" s="70" t="s">
        <v>30</v>
      </c>
      <c r="C37" s="74"/>
      <c r="D37" s="74"/>
      <c r="F37"/>
      <c r="G37" s="75" t="s">
        <v>31</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6.5" customHeight="1">
      <c r="A38" s="11"/>
      <c r="B38" s="73" t="s">
        <v>34</v>
      </c>
      <c r="C38" s="74"/>
      <c r="D38" s="74"/>
      <c r="F38"/>
      <c r="G38" s="72" t="s">
        <v>32</v>
      </c>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12.75" customHeight="1">
      <c r="A39" s="11"/>
      <c r="B39" s="222" t="str">
        <f>IF(Rates!E12=0,"","Quote Tool outside of effective pricing dates. Please contact GreatAmerica at the email below to request an update.")</f>
        <v/>
      </c>
      <c r="C39" s="222"/>
      <c r="D39" s="222"/>
      <c r="E39" s="222"/>
      <c r="F39" s="222"/>
      <c r="G39" s="222"/>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12.75" customHeight="1">
      <c r="B40" s="222"/>
      <c r="C40" s="222"/>
      <c r="D40" s="222"/>
      <c r="E40" s="222"/>
      <c r="F40" s="222"/>
      <c r="G40" s="222"/>
    </row>
    <row r="41" spans="1:255" s="38" customFormat="1" ht="12.75" customHeight="1">
      <c r="A41" s="25"/>
      <c r="B41" s="222"/>
      <c r="C41" s="222"/>
      <c r="D41" s="222"/>
      <c r="E41" s="222"/>
      <c r="F41" s="222"/>
      <c r="G41" s="222"/>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0.2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2"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5" customHeight="1">
      <c r="A44" s="25"/>
      <c r="B44" s="45" t="s">
        <v>13</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1.25" customHeight="1">
      <c r="A46" s="25"/>
      <c r="B46"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10.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9.75" hidden="1"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10.5" hidden="1"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20.2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20.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20.25" hidden="1" customHeight="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20.25" hidden="1" customHeight="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20.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20.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20.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20.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20.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20.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20.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20.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20.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20.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20.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20.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20.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20.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20.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20.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20.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20.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20.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20.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20.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20.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20.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20.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20.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20.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20.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20.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20.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20.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20.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20.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20.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20.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20.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20.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20.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20.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20.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20.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20.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20.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20.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20.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20.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20.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20.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20.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20.25" hidden="1" customHeight="1">
      <c r="B116" s="40"/>
      <c r="C116" s="40"/>
      <c r="D116" s="40"/>
      <c r="E116" s="40"/>
      <c r="F116" s="40"/>
      <c r="G116" s="40"/>
    </row>
    <row r="117" spans="2:7" ht="20.25" hidden="1" customHeight="1">
      <c r="B117" s="40"/>
      <c r="C117" s="40"/>
      <c r="D117" s="40"/>
      <c r="E117" s="40"/>
      <c r="F117" s="40"/>
      <c r="G117" s="40"/>
    </row>
    <row r="118" spans="2:7" ht="20.25" hidden="1" customHeight="1">
      <c r="B118" s="40"/>
      <c r="C118" s="40"/>
      <c r="D118" s="40"/>
      <c r="E118" s="40"/>
      <c r="F118" s="40"/>
      <c r="G118" s="40"/>
    </row>
    <row r="119" spans="2:7" ht="20.25" hidden="1" customHeight="1">
      <c r="B119" s="40"/>
      <c r="C119" s="40"/>
      <c r="D119" s="40"/>
      <c r="E119" s="40"/>
      <c r="F119" s="40"/>
      <c r="G119" s="40"/>
    </row>
    <row r="120" spans="2:7" ht="20.25" hidden="1" customHeight="1">
      <c r="B120" s="40"/>
      <c r="C120" s="40"/>
      <c r="D120" s="40"/>
      <c r="E120" s="40"/>
      <c r="F120" s="40"/>
      <c r="G120" s="40"/>
    </row>
    <row r="121" spans="2:7" ht="20.25" hidden="1" customHeight="1">
      <c r="B121" s="40"/>
      <c r="C121" s="40"/>
      <c r="D121" s="40"/>
      <c r="E121" s="40"/>
      <c r="F121" s="40"/>
      <c r="G121" s="40"/>
    </row>
  </sheetData>
  <sheetProtection algorithmName="SHA-512" hashValue="jsNk33JEr2HgF8v6ATHy6fqQoDCvU7F2UGyMHY8eYujurqPCQNsyEkkj0SY70MtSOIliTH8apsq6Jh2PH+kxzA==" saltValue="iKUtT0/g9mwOXob2ynXwLQ==" spinCount="100000" sheet="1" objects="1" scenarios="1" selectLockedCells="1"/>
  <mergeCells count="23">
    <mergeCell ref="B39:G41"/>
    <mergeCell ref="B30:C30"/>
    <mergeCell ref="D30:E30"/>
    <mergeCell ref="F30:G30"/>
    <mergeCell ref="B26:C26"/>
    <mergeCell ref="D26:E26"/>
    <mergeCell ref="F26:G26"/>
    <mergeCell ref="B32:G32"/>
    <mergeCell ref="B28:C28"/>
    <mergeCell ref="D28:E28"/>
    <mergeCell ref="F28:G28"/>
    <mergeCell ref="B2:D2"/>
    <mergeCell ref="E14:F14"/>
    <mergeCell ref="B16:G16"/>
    <mergeCell ref="B20:C20"/>
    <mergeCell ref="D20:E20"/>
    <mergeCell ref="F20:G20"/>
    <mergeCell ref="B22:C22"/>
    <mergeCell ref="D22:E22"/>
    <mergeCell ref="F22:G22"/>
    <mergeCell ref="B24:C24"/>
    <mergeCell ref="D24:E24"/>
    <mergeCell ref="F24:G24"/>
  </mergeCells>
  <printOptions horizontalCentered="1"/>
  <pageMargins left="0.2" right="0.2" top="0.25" bottom="0.2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zoomScale="115" zoomScaleNormal="115" workbookViewId="0">
      <selection activeCell="B10" sqref="B10:R10"/>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43</v>
      </c>
      <c r="V1" s="85" t="s">
        <v>44</v>
      </c>
    </row>
    <row r="2" spans="2:22" ht="24" customHeight="1" thickBot="1">
      <c r="B2" s="86"/>
      <c r="C2" s="87"/>
      <c r="D2" s="87"/>
      <c r="E2" s="88"/>
      <c r="F2" s="87"/>
      <c r="G2" s="87"/>
      <c r="H2" s="87"/>
      <c r="I2" s="87"/>
      <c r="J2" s="87"/>
      <c r="K2" s="89"/>
      <c r="L2" s="87"/>
      <c r="M2" s="87"/>
      <c r="N2" s="90"/>
      <c r="O2" s="91"/>
      <c r="P2" s="92"/>
      <c r="Q2" s="91"/>
      <c r="R2" s="93"/>
      <c r="U2" s="85" t="s">
        <v>45</v>
      </c>
      <c r="V2" s="85">
        <v>29</v>
      </c>
    </row>
    <row r="3" spans="2:22" ht="14.25" thickBot="1">
      <c r="B3" s="300" t="s">
        <v>46</v>
      </c>
      <c r="C3" s="301"/>
      <c r="D3" s="301"/>
      <c r="E3" s="301"/>
      <c r="F3" s="301"/>
      <c r="G3" s="301"/>
      <c r="H3" s="301"/>
      <c r="I3" s="301"/>
      <c r="J3" s="301"/>
      <c r="K3" s="301"/>
      <c r="L3" s="301"/>
      <c r="M3" s="301"/>
      <c r="N3" s="301"/>
      <c r="O3" s="301"/>
      <c r="P3" s="301"/>
      <c r="Q3" s="301"/>
      <c r="R3" s="302"/>
      <c r="U3" s="85" t="s">
        <v>47</v>
      </c>
      <c r="V3" s="85">
        <v>36</v>
      </c>
    </row>
    <row r="4" spans="2:22">
      <c r="B4" s="1" t="s">
        <v>48</v>
      </c>
      <c r="C4" s="94"/>
      <c r="D4" s="94"/>
      <c r="E4" s="94"/>
      <c r="F4" s="94"/>
      <c r="G4" s="94"/>
      <c r="H4" s="94"/>
      <c r="I4" s="2" t="s">
        <v>49</v>
      </c>
      <c r="J4" s="94"/>
      <c r="K4" s="94"/>
      <c r="L4" s="94"/>
      <c r="M4" s="94"/>
      <c r="N4" s="94"/>
      <c r="O4" s="3"/>
      <c r="P4" s="2" t="s">
        <v>50</v>
      </c>
      <c r="Q4" s="94"/>
      <c r="R4" s="4"/>
      <c r="U4" s="85" t="s">
        <v>51</v>
      </c>
      <c r="V4" s="85">
        <v>42</v>
      </c>
    </row>
    <row r="5" spans="2:22">
      <c r="B5" s="303" t="str">
        <f>Inputs!$C$10</f>
        <v>Dealer Name</v>
      </c>
      <c r="C5" s="304"/>
      <c r="D5" s="304"/>
      <c r="E5" s="304"/>
      <c r="F5" s="304"/>
      <c r="G5" s="304"/>
      <c r="H5" s="305"/>
      <c r="I5" s="306"/>
      <c r="J5" s="307"/>
      <c r="K5" s="307"/>
      <c r="L5" s="307"/>
      <c r="M5" s="307"/>
      <c r="N5" s="307"/>
      <c r="O5" s="308"/>
      <c r="P5" s="309"/>
      <c r="Q5" s="310"/>
      <c r="R5" s="311"/>
      <c r="U5" s="85" t="s">
        <v>52</v>
      </c>
      <c r="V5" s="85">
        <v>54</v>
      </c>
    </row>
    <row r="6" spans="2:22">
      <c r="B6" s="5" t="s">
        <v>53</v>
      </c>
      <c r="C6" s="6"/>
      <c r="D6" s="6"/>
      <c r="E6" s="6"/>
      <c r="F6" s="6"/>
      <c r="G6" s="6"/>
      <c r="H6" s="6"/>
      <c r="I6" s="7" t="s">
        <v>54</v>
      </c>
      <c r="J6" s="6"/>
      <c r="K6" s="6"/>
      <c r="L6" s="6"/>
      <c r="M6" s="6"/>
      <c r="N6" s="6"/>
      <c r="O6" s="8"/>
      <c r="P6" s="7" t="s">
        <v>55</v>
      </c>
      <c r="Q6" s="6"/>
      <c r="R6" s="9"/>
      <c r="U6" s="85" t="s">
        <v>56</v>
      </c>
      <c r="V6" s="85">
        <v>66</v>
      </c>
    </row>
    <row r="7" spans="2:22" ht="13.5" thickBot="1">
      <c r="B7" s="303" t="str">
        <f>Inputs!$C$11</f>
        <v>Contact Name</v>
      </c>
      <c r="C7" s="304"/>
      <c r="D7" s="304"/>
      <c r="E7" s="304"/>
      <c r="F7" s="304"/>
      <c r="G7" s="304"/>
      <c r="H7" s="305"/>
      <c r="I7" s="309" t="str">
        <f>Inputs!$C$12</f>
        <v>Contact Email</v>
      </c>
      <c r="J7" s="310"/>
      <c r="K7" s="310"/>
      <c r="L7" s="310"/>
      <c r="M7" s="310"/>
      <c r="N7" s="310"/>
      <c r="O7" s="312"/>
      <c r="P7" s="309"/>
      <c r="Q7" s="310"/>
      <c r="R7" s="311"/>
    </row>
    <row r="8" spans="2:22" ht="17.25" thickBot="1">
      <c r="B8" s="95" t="s">
        <v>4</v>
      </c>
      <c r="C8" s="96"/>
      <c r="D8" s="96"/>
      <c r="E8" s="97"/>
      <c r="F8" s="97"/>
      <c r="G8" s="97"/>
      <c r="H8" s="97"/>
      <c r="I8" s="97"/>
      <c r="J8" s="98"/>
      <c r="K8" s="99"/>
      <c r="L8" s="97"/>
      <c r="M8" s="97"/>
      <c r="N8" s="100"/>
      <c r="O8" s="101"/>
      <c r="P8" s="97"/>
      <c r="Q8" s="97"/>
      <c r="R8" s="102"/>
    </row>
    <row r="9" spans="2:22">
      <c r="B9" s="103" t="s">
        <v>57</v>
      </c>
      <c r="C9" s="104"/>
      <c r="D9" s="104"/>
      <c r="E9" s="105"/>
      <c r="F9" s="105"/>
      <c r="G9" s="106"/>
      <c r="H9" s="106"/>
      <c r="I9" s="106"/>
      <c r="J9" s="106"/>
      <c r="K9" s="106"/>
      <c r="L9" s="107"/>
      <c r="M9" s="283"/>
      <c r="N9" s="283"/>
      <c r="O9" s="108"/>
      <c r="P9" s="109"/>
      <c r="Q9" s="108"/>
      <c r="R9" s="110"/>
    </row>
    <row r="10" spans="2:22">
      <c r="B10" s="314" t="str">
        <f>Inputs!$C$16</f>
        <v>Customer Name</v>
      </c>
      <c r="C10" s="315"/>
      <c r="D10" s="315"/>
      <c r="E10" s="315"/>
      <c r="F10" s="315"/>
      <c r="G10" s="315"/>
      <c r="H10" s="315"/>
      <c r="I10" s="315"/>
      <c r="J10" s="315"/>
      <c r="K10" s="315"/>
      <c r="L10" s="315"/>
      <c r="M10" s="315"/>
      <c r="N10" s="315"/>
      <c r="O10" s="315"/>
      <c r="P10" s="315"/>
      <c r="Q10" s="315"/>
      <c r="R10" s="316"/>
    </row>
    <row r="11" spans="2:22">
      <c r="B11" s="111" t="s">
        <v>58</v>
      </c>
      <c r="C11" s="112"/>
      <c r="D11" s="112"/>
      <c r="E11" s="112"/>
      <c r="F11" s="112"/>
      <c r="G11" s="112"/>
      <c r="H11" s="112"/>
      <c r="I11" s="112"/>
      <c r="J11" s="112"/>
      <c r="K11" s="112"/>
      <c r="L11" s="112" t="s">
        <v>59</v>
      </c>
      <c r="M11" s="284" t="s">
        <v>60</v>
      </c>
      <c r="N11" s="285"/>
      <c r="O11" s="285"/>
      <c r="P11" s="285"/>
      <c r="Q11" s="285"/>
      <c r="R11" s="286"/>
    </row>
    <row r="12" spans="2:22">
      <c r="B12" s="287" t="str">
        <f>Inputs!$C$17</f>
        <v>Customer Address</v>
      </c>
      <c r="C12" s="288"/>
      <c r="D12" s="288"/>
      <c r="E12" s="288"/>
      <c r="F12" s="288"/>
      <c r="G12" s="288"/>
      <c r="H12" s="288"/>
      <c r="I12" s="288"/>
      <c r="J12" s="288"/>
      <c r="K12" s="288"/>
      <c r="L12" s="289"/>
      <c r="M12" s="290" t="str">
        <f>Inputs!$C$18</f>
        <v>Customer City, State, Zip</v>
      </c>
      <c r="N12" s="291"/>
      <c r="O12" s="291"/>
      <c r="P12" s="291"/>
      <c r="Q12" s="291"/>
      <c r="R12" s="292"/>
    </row>
    <row r="13" spans="2:22">
      <c r="B13" s="111" t="s">
        <v>61</v>
      </c>
      <c r="C13" s="113"/>
      <c r="D13" s="113"/>
      <c r="E13" s="113"/>
      <c r="F13" s="113"/>
      <c r="G13" s="113"/>
      <c r="H13" s="113"/>
      <c r="I13" s="113"/>
      <c r="J13" s="113"/>
      <c r="K13" s="113"/>
      <c r="L13" s="113"/>
      <c r="M13" s="113"/>
      <c r="N13" s="114" t="s">
        <v>62</v>
      </c>
      <c r="O13" s="115"/>
      <c r="P13" s="113"/>
      <c r="Q13" s="113"/>
      <c r="R13" s="110"/>
    </row>
    <row r="14" spans="2:22">
      <c r="B14" s="287"/>
      <c r="C14" s="288"/>
      <c r="D14" s="288"/>
      <c r="E14" s="288"/>
      <c r="F14" s="288"/>
      <c r="G14" s="288"/>
      <c r="H14" s="288"/>
      <c r="I14" s="288"/>
      <c r="J14" s="288"/>
      <c r="K14" s="288"/>
      <c r="L14" s="288"/>
      <c r="M14" s="289"/>
      <c r="N14" s="293"/>
      <c r="O14" s="288"/>
      <c r="P14" s="288"/>
      <c r="Q14" s="288"/>
      <c r="R14" s="294"/>
    </row>
    <row r="15" spans="2:22">
      <c r="B15" s="111" t="s">
        <v>63</v>
      </c>
      <c r="C15" s="112"/>
      <c r="D15" s="112"/>
      <c r="E15" s="112"/>
      <c r="F15" s="112"/>
      <c r="G15" s="114" t="s">
        <v>64</v>
      </c>
      <c r="H15" s="113"/>
      <c r="I15" s="113"/>
      <c r="J15" s="114" t="s">
        <v>65</v>
      </c>
      <c r="K15" s="112"/>
      <c r="L15" s="112"/>
      <c r="M15" s="114" t="s">
        <v>66</v>
      </c>
      <c r="N15" s="116"/>
      <c r="O15" s="116"/>
      <c r="P15" s="116"/>
      <c r="Q15" s="113"/>
      <c r="R15" s="110"/>
    </row>
    <row r="16" spans="2:22">
      <c r="B16" s="295"/>
      <c r="C16" s="288"/>
      <c r="D16" s="288"/>
      <c r="E16" s="288"/>
      <c r="F16" s="289"/>
      <c r="G16" s="293"/>
      <c r="H16" s="288"/>
      <c r="I16" s="289"/>
      <c r="J16" s="296" t="str">
        <f>Inputs!$C$19</f>
        <v>Customer Phone</v>
      </c>
      <c r="K16" s="288"/>
      <c r="L16" s="289"/>
      <c r="M16" s="293" t="str">
        <f>Inputs!$C$20</f>
        <v>Customer Email</v>
      </c>
      <c r="N16" s="288"/>
      <c r="O16" s="288"/>
      <c r="P16" s="288"/>
      <c r="Q16" s="288"/>
      <c r="R16" s="294"/>
    </row>
    <row r="17" spans="2:18">
      <c r="B17" s="111" t="s">
        <v>67</v>
      </c>
      <c r="C17" s="112"/>
      <c r="D17" s="112"/>
      <c r="E17" s="112"/>
      <c r="F17" s="112"/>
      <c r="G17" s="112"/>
      <c r="H17" s="112"/>
      <c r="I17" s="112" t="s">
        <v>59</v>
      </c>
      <c r="J17" s="112" t="s">
        <v>59</v>
      </c>
      <c r="K17" s="117"/>
      <c r="R17" s="119"/>
    </row>
    <row r="18" spans="2:18">
      <c r="B18" s="297"/>
      <c r="C18" s="298"/>
      <c r="D18" s="298"/>
      <c r="E18" s="298"/>
      <c r="F18" s="298"/>
      <c r="G18" s="298"/>
      <c r="H18" s="298"/>
      <c r="I18" s="298"/>
      <c r="J18" s="298"/>
      <c r="K18" s="298"/>
      <c r="L18" s="298"/>
      <c r="M18" s="298"/>
      <c r="N18" s="298"/>
      <c r="O18" s="298"/>
      <c r="P18" s="298"/>
      <c r="Q18" s="298"/>
      <c r="R18" s="299"/>
    </row>
    <row r="19" spans="2:18">
      <c r="B19" s="279" t="s">
        <v>68</v>
      </c>
      <c r="C19" s="280"/>
      <c r="D19" s="281" t="s">
        <v>69</v>
      </c>
      <c r="E19" s="280"/>
      <c r="F19" s="120" t="s">
        <v>70</v>
      </c>
      <c r="G19" s="121" t="s">
        <v>71</v>
      </c>
      <c r="H19" s="281" t="s">
        <v>72</v>
      </c>
      <c r="I19" s="280"/>
      <c r="J19" s="281" t="s">
        <v>73</v>
      </c>
      <c r="K19" s="282"/>
      <c r="L19" s="114" t="s">
        <v>74</v>
      </c>
      <c r="M19" s="122"/>
      <c r="N19" s="122"/>
      <c r="O19" s="122"/>
      <c r="P19" s="122"/>
      <c r="Q19" s="122"/>
      <c r="R19" s="119"/>
    </row>
    <row r="20" spans="2:18" ht="13.5" thickBot="1">
      <c r="B20" s="265" t="s">
        <v>59</v>
      </c>
      <c r="C20" s="266"/>
      <c r="D20" s="267" t="s">
        <v>59</v>
      </c>
      <c r="E20" s="266"/>
      <c r="F20" s="123" t="s">
        <v>59</v>
      </c>
      <c r="G20" s="124" t="s">
        <v>59</v>
      </c>
      <c r="H20" s="267" t="s">
        <v>59</v>
      </c>
      <c r="I20" s="266"/>
      <c r="J20" s="268"/>
      <c r="K20" s="269"/>
      <c r="L20" s="270"/>
      <c r="M20" s="271"/>
      <c r="N20" s="271"/>
      <c r="O20" s="271"/>
      <c r="P20" s="271"/>
      <c r="Q20" s="271"/>
      <c r="R20" s="272"/>
    </row>
    <row r="21" spans="2:18" ht="17.25" thickBot="1">
      <c r="B21" s="125" t="s">
        <v>75</v>
      </c>
      <c r="C21" s="126"/>
      <c r="D21" s="126"/>
      <c r="E21" s="127"/>
      <c r="F21" s="127"/>
      <c r="G21" s="127"/>
      <c r="H21" s="127"/>
      <c r="I21" s="127"/>
      <c r="J21" s="128"/>
      <c r="K21" s="129"/>
      <c r="L21" s="127"/>
      <c r="M21" s="127"/>
      <c r="N21" s="130"/>
      <c r="O21" s="131"/>
      <c r="P21" s="127"/>
      <c r="Q21" s="127"/>
      <c r="R21" s="132"/>
    </row>
    <row r="22" spans="2:18">
      <c r="B22" s="133" t="s">
        <v>76</v>
      </c>
      <c r="C22" s="134"/>
      <c r="D22" s="134"/>
      <c r="E22" s="135"/>
      <c r="F22" s="136" t="s">
        <v>77</v>
      </c>
      <c r="G22" s="137"/>
      <c r="H22" s="137"/>
      <c r="I22" s="273" t="s">
        <v>78</v>
      </c>
      <c r="J22" s="274"/>
      <c r="K22" s="273" t="s">
        <v>79</v>
      </c>
      <c r="L22" s="274"/>
      <c r="M22" s="273" t="s">
        <v>80</v>
      </c>
      <c r="N22" s="274"/>
      <c r="O22" s="273" t="s">
        <v>81</v>
      </c>
      <c r="P22" s="275"/>
      <c r="Q22" s="138"/>
      <c r="R22" s="139" t="s">
        <v>82</v>
      </c>
    </row>
    <row r="23" spans="2:18" ht="13.5" thickBot="1">
      <c r="B23" s="276"/>
      <c r="C23" s="277"/>
      <c r="D23" s="277"/>
      <c r="E23" s="278"/>
      <c r="F23" s="242"/>
      <c r="G23" s="243"/>
      <c r="H23" s="244"/>
      <c r="I23" s="242"/>
      <c r="J23" s="244"/>
      <c r="K23" s="242"/>
      <c r="L23" s="244"/>
      <c r="M23" s="242"/>
      <c r="N23" s="244"/>
      <c r="O23" s="242"/>
      <c r="P23" s="243"/>
      <c r="Q23" s="244"/>
      <c r="R23" s="140"/>
    </row>
    <row r="24" spans="2:18" ht="14.25" thickBot="1">
      <c r="B24" s="141" t="s">
        <v>83</v>
      </c>
      <c r="C24" s="142"/>
      <c r="D24" s="142"/>
      <c r="E24" s="143"/>
      <c r="F24" s="143"/>
      <c r="G24" s="143"/>
      <c r="H24" s="143"/>
      <c r="I24" s="143"/>
      <c r="J24" s="143"/>
      <c r="K24" s="143"/>
      <c r="L24" s="143"/>
      <c r="M24" s="143"/>
      <c r="N24" s="143"/>
      <c r="O24" s="143"/>
      <c r="P24" s="143"/>
      <c r="Q24" s="143"/>
      <c r="R24" s="144"/>
    </row>
    <row r="25" spans="2:18">
      <c r="B25" s="145" t="s">
        <v>84</v>
      </c>
      <c r="C25" s="146"/>
      <c r="D25" s="146"/>
      <c r="E25" s="146"/>
      <c r="F25" s="146"/>
      <c r="G25" s="146" t="s">
        <v>59</v>
      </c>
      <c r="H25" s="147" t="s">
        <v>85</v>
      </c>
      <c r="I25" s="146"/>
      <c r="J25" s="148"/>
      <c r="K25" s="146" t="s">
        <v>59</v>
      </c>
      <c r="L25" s="147" t="s">
        <v>86</v>
      </c>
      <c r="M25" s="146" t="s">
        <v>59</v>
      </c>
      <c r="N25" s="147" t="s">
        <v>87</v>
      </c>
      <c r="O25" s="147" t="s">
        <v>88</v>
      </c>
      <c r="P25" s="146"/>
      <c r="Q25" s="147" t="s">
        <v>89</v>
      </c>
      <c r="R25" s="149"/>
    </row>
    <row r="26" spans="2:18">
      <c r="B26" s="257"/>
      <c r="C26" s="258"/>
      <c r="D26" s="258"/>
      <c r="E26" s="258"/>
      <c r="F26" s="258"/>
      <c r="G26" s="259"/>
      <c r="H26" s="260"/>
      <c r="I26" s="258"/>
      <c r="J26" s="258"/>
      <c r="K26" s="259"/>
      <c r="L26" s="260"/>
      <c r="M26" s="259"/>
      <c r="N26" s="150"/>
      <c r="O26" s="261"/>
      <c r="P26" s="262"/>
      <c r="Q26" s="263"/>
      <c r="R26" s="264"/>
    </row>
    <row r="27" spans="2:18">
      <c r="B27" s="151" t="s">
        <v>84</v>
      </c>
      <c r="C27" s="152"/>
      <c r="D27" s="152"/>
      <c r="E27" s="152"/>
      <c r="F27" s="152"/>
      <c r="G27" s="152"/>
      <c r="H27" s="153" t="s">
        <v>85</v>
      </c>
      <c r="I27" s="152"/>
      <c r="J27" s="152"/>
      <c r="K27" s="152"/>
      <c r="L27" s="153" t="s">
        <v>86</v>
      </c>
      <c r="M27" s="154"/>
      <c r="N27" s="155" t="s">
        <v>87</v>
      </c>
      <c r="O27" s="155" t="s">
        <v>88</v>
      </c>
      <c r="P27" s="156"/>
      <c r="Q27" s="155" t="s">
        <v>89</v>
      </c>
      <c r="R27" s="157"/>
    </row>
    <row r="28" spans="2:18" ht="13.5" thickBot="1">
      <c r="B28" s="245"/>
      <c r="C28" s="246"/>
      <c r="D28" s="246"/>
      <c r="E28" s="246"/>
      <c r="F28" s="246"/>
      <c r="G28" s="247"/>
      <c r="H28" s="248"/>
      <c r="I28" s="249"/>
      <c r="J28" s="249"/>
      <c r="K28" s="250"/>
      <c r="L28" s="251"/>
      <c r="M28" s="252"/>
      <c r="N28" s="158"/>
      <c r="O28" s="253"/>
      <c r="P28" s="254"/>
      <c r="Q28" s="255"/>
      <c r="R28" s="256"/>
    </row>
    <row r="29" spans="2:18" ht="14.25" thickBot="1">
      <c r="B29" s="159" t="s">
        <v>90</v>
      </c>
      <c r="C29" s="160"/>
      <c r="D29" s="160"/>
      <c r="E29" s="161"/>
      <c r="F29" s="161"/>
      <c r="G29" s="161"/>
      <c r="H29" s="161"/>
      <c r="I29" s="161"/>
      <c r="J29" s="161"/>
      <c r="K29" s="161"/>
      <c r="L29" s="161"/>
      <c r="M29" s="161"/>
      <c r="N29" s="161"/>
      <c r="O29" s="161"/>
      <c r="P29" s="161"/>
      <c r="Q29" s="161"/>
      <c r="R29" s="162"/>
    </row>
    <row r="30" spans="2:18">
      <c r="B30" s="240" t="s">
        <v>91</v>
      </c>
      <c r="C30" s="241"/>
      <c r="D30" s="241"/>
      <c r="E30" s="241"/>
      <c r="F30" s="241"/>
      <c r="G30" s="241"/>
      <c r="H30" s="241"/>
      <c r="I30" s="241"/>
      <c r="J30" s="241"/>
      <c r="K30" s="241"/>
      <c r="L30" s="241"/>
      <c r="M30" s="241"/>
      <c r="N30" s="241"/>
      <c r="O30" s="56" t="s">
        <v>92</v>
      </c>
      <c r="P30" s="57"/>
      <c r="Q30" s="58"/>
      <c r="R30" s="59" t="s">
        <v>93</v>
      </c>
    </row>
    <row r="31" spans="2:18">
      <c r="B31" s="223"/>
      <c r="C31" s="224"/>
      <c r="D31" s="224"/>
      <c r="E31" s="224"/>
      <c r="F31" s="224"/>
      <c r="G31" s="224"/>
      <c r="H31" s="224"/>
      <c r="I31" s="224"/>
      <c r="J31" s="224"/>
      <c r="K31" s="224"/>
      <c r="L31" s="224"/>
      <c r="M31" s="224"/>
      <c r="N31" s="224"/>
      <c r="O31" s="225"/>
      <c r="P31" s="226"/>
      <c r="Q31" s="227"/>
      <c r="R31" s="10"/>
    </row>
    <row r="32" spans="2:18">
      <c r="B32" s="223"/>
      <c r="C32" s="224"/>
      <c r="D32" s="224"/>
      <c r="E32" s="224"/>
      <c r="F32" s="224"/>
      <c r="G32" s="224"/>
      <c r="H32" s="224"/>
      <c r="I32" s="224"/>
      <c r="J32" s="224"/>
      <c r="K32" s="224"/>
      <c r="L32" s="224"/>
      <c r="M32" s="224"/>
      <c r="N32" s="224"/>
      <c r="O32" s="225"/>
      <c r="P32" s="226"/>
      <c r="Q32" s="227"/>
      <c r="R32" s="10"/>
    </row>
    <row r="33" spans="2:18">
      <c r="B33" s="223"/>
      <c r="C33" s="224"/>
      <c r="D33" s="224"/>
      <c r="E33" s="224"/>
      <c r="F33" s="224"/>
      <c r="G33" s="224"/>
      <c r="H33" s="224"/>
      <c r="I33" s="224"/>
      <c r="J33" s="224"/>
      <c r="K33" s="224"/>
      <c r="L33" s="224"/>
      <c r="M33" s="224"/>
      <c r="N33" s="224"/>
      <c r="O33" s="225"/>
      <c r="P33" s="226"/>
      <c r="Q33" s="227"/>
      <c r="R33" s="10"/>
    </row>
    <row r="34" spans="2:18" ht="13.5" thickBot="1">
      <c r="B34" s="223"/>
      <c r="C34" s="224"/>
      <c r="D34" s="224"/>
      <c r="E34" s="224"/>
      <c r="F34" s="224"/>
      <c r="G34" s="224"/>
      <c r="H34" s="224"/>
      <c r="I34" s="224"/>
      <c r="J34" s="224"/>
      <c r="K34" s="224"/>
      <c r="L34" s="224"/>
      <c r="M34" s="224"/>
      <c r="N34" s="224"/>
      <c r="O34" s="225"/>
      <c r="P34" s="226"/>
      <c r="Q34" s="227"/>
      <c r="R34" s="10"/>
    </row>
    <row r="35" spans="2:18" ht="14.25" thickBot="1">
      <c r="B35" s="159" t="s">
        <v>94</v>
      </c>
      <c r="C35" s="160"/>
      <c r="D35" s="160"/>
      <c r="E35" s="161"/>
      <c r="F35" s="161"/>
      <c r="G35" s="161"/>
      <c r="H35" s="161"/>
      <c r="I35" s="161"/>
      <c r="J35" s="161"/>
      <c r="K35" s="161"/>
      <c r="L35" s="161"/>
      <c r="M35" s="161"/>
      <c r="N35" s="161"/>
      <c r="O35" s="161"/>
      <c r="P35" s="161"/>
      <c r="Q35" s="161"/>
      <c r="R35" s="162"/>
    </row>
    <row r="36" spans="2:18" ht="13.5" thickBot="1">
      <c r="B36" s="60" t="s">
        <v>95</v>
      </c>
      <c r="C36" s="61"/>
      <c r="D36" s="237" t="s">
        <v>45</v>
      </c>
      <c r="E36" s="237"/>
      <c r="F36" s="237"/>
      <c r="G36" s="61" t="s">
        <v>96</v>
      </c>
      <c r="H36" s="163"/>
      <c r="I36" s="238">
        <f>VLOOKUP($D$36,$U$2:$V$6,2,0)</f>
        <v>29</v>
      </c>
      <c r="J36" s="238"/>
      <c r="K36" s="238" t="s">
        <v>97</v>
      </c>
      <c r="L36" s="238"/>
      <c r="M36" s="238"/>
      <c r="N36" s="239">
        <f>Inputs!$C$25</f>
        <v>27536</v>
      </c>
      <c r="O36" s="239"/>
      <c r="P36" s="239"/>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228" t="s">
        <v>98</v>
      </c>
      <c r="D38" s="229"/>
      <c r="E38" s="229"/>
      <c r="F38" s="229"/>
      <c r="G38" s="229"/>
      <c r="H38" s="229"/>
      <c r="I38" s="229"/>
      <c r="J38" s="229"/>
      <c r="K38" s="229"/>
      <c r="L38" s="229"/>
      <c r="M38" s="229"/>
      <c r="N38" s="229"/>
      <c r="O38" s="229"/>
      <c r="P38" s="229"/>
      <c r="Q38" s="229"/>
      <c r="R38" s="230"/>
    </row>
    <row r="39" spans="2:18" ht="21" customHeight="1">
      <c r="B39" s="164"/>
      <c r="C39" s="231"/>
      <c r="D39" s="232"/>
      <c r="E39" s="232"/>
      <c r="F39" s="232"/>
      <c r="G39" s="232"/>
      <c r="H39" s="232"/>
      <c r="I39" s="232"/>
      <c r="J39" s="232"/>
      <c r="K39" s="232"/>
      <c r="L39" s="232"/>
      <c r="M39" s="232"/>
      <c r="N39" s="232"/>
      <c r="O39" s="232"/>
      <c r="P39" s="232"/>
      <c r="Q39" s="232"/>
      <c r="R39" s="233"/>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234" t="s">
        <v>99</v>
      </c>
      <c r="D41" s="235"/>
      <c r="E41" s="235"/>
      <c r="F41" s="235"/>
      <c r="G41" s="235"/>
      <c r="H41" s="235"/>
      <c r="I41" s="235"/>
      <c r="J41" s="235"/>
      <c r="K41" s="235"/>
      <c r="L41" s="235"/>
      <c r="M41" s="235"/>
      <c r="N41" s="235"/>
      <c r="O41" s="235" t="s">
        <v>100</v>
      </c>
      <c r="P41" s="235"/>
      <c r="Q41" s="235"/>
      <c r="R41" s="236"/>
    </row>
    <row r="42" spans="2:18" ht="15.75">
      <c r="B42" s="171"/>
      <c r="C42" s="234"/>
      <c r="D42" s="235"/>
      <c r="E42" s="235"/>
      <c r="F42" s="235"/>
      <c r="G42" s="235"/>
      <c r="H42" s="235"/>
      <c r="I42" s="235"/>
      <c r="J42" s="235"/>
      <c r="K42" s="235"/>
      <c r="L42" s="235"/>
      <c r="M42" s="235"/>
      <c r="N42" s="235"/>
      <c r="O42" s="235"/>
      <c r="P42" s="235"/>
      <c r="Q42" s="235"/>
      <c r="R42" s="236"/>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101</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R3"/>
    <mergeCell ref="B5:H5"/>
    <mergeCell ref="I5:O5"/>
    <mergeCell ref="P5:R5"/>
    <mergeCell ref="B7:H7"/>
    <mergeCell ref="I7:O7"/>
    <mergeCell ref="P7:R7"/>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I22:J22"/>
    <mergeCell ref="K22:L22"/>
    <mergeCell ref="M22:N22"/>
    <mergeCell ref="O22:P22"/>
    <mergeCell ref="B23:E23"/>
    <mergeCell ref="F23:H23"/>
    <mergeCell ref="I23:J23"/>
    <mergeCell ref="K23:L23"/>
    <mergeCell ref="M23:N23"/>
    <mergeCell ref="B20:C20"/>
    <mergeCell ref="D20:E20"/>
    <mergeCell ref="H20:I20"/>
    <mergeCell ref="J20:K20"/>
    <mergeCell ref="L20:R20"/>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33:N33"/>
    <mergeCell ref="O33:Q33"/>
    <mergeCell ref="C38:R39"/>
    <mergeCell ref="C41:N42"/>
    <mergeCell ref="O41:R42"/>
    <mergeCell ref="B34:N34"/>
    <mergeCell ref="O34:Q34"/>
    <mergeCell ref="D36:F36"/>
    <mergeCell ref="I36:J36"/>
    <mergeCell ref="K36:M36"/>
    <mergeCell ref="N36:P36"/>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K20"/>
  <sheetViews>
    <sheetView workbookViewId="0">
      <selection activeCell="M20" sqref="M20"/>
    </sheetView>
  </sheetViews>
  <sheetFormatPr defaultRowHeight="12.75"/>
  <cols>
    <col min="2" max="2" width="10.140625" bestFit="1" customWidth="1"/>
    <col min="3" max="3" width="11.5703125" bestFit="1" customWidth="1"/>
  </cols>
  <sheetData>
    <row r="2" spans="1:11">
      <c r="A2" s="313" t="s">
        <v>102</v>
      </c>
      <c r="B2" s="313"/>
      <c r="C2" s="313"/>
      <c r="E2" s="313" t="s">
        <v>103</v>
      </c>
      <c r="F2" s="313"/>
      <c r="G2" s="313"/>
    </row>
    <row r="3" spans="1:11" ht="26.25" customHeight="1">
      <c r="A3" s="187" t="s">
        <v>104</v>
      </c>
      <c r="B3" s="187" t="s">
        <v>105</v>
      </c>
      <c r="C3" s="187" t="s">
        <v>106</v>
      </c>
      <c r="D3" s="188"/>
      <c r="E3" s="187" t="s">
        <v>104</v>
      </c>
      <c r="F3" s="187" t="s">
        <v>105</v>
      </c>
      <c r="G3" s="187" t="s">
        <v>106</v>
      </c>
      <c r="J3" s="190"/>
      <c r="K3" s="191"/>
    </row>
    <row r="4" spans="1:11">
      <c r="A4">
        <v>3</v>
      </c>
      <c r="B4" s="194">
        <v>3.9899999999999998E-2</v>
      </c>
      <c r="C4" s="196">
        <v>0.35366999999999998</v>
      </c>
      <c r="E4">
        <v>3</v>
      </c>
      <c r="F4" s="194">
        <v>4.99E-2</v>
      </c>
      <c r="G4" s="196">
        <v>0.34953899999999999</v>
      </c>
      <c r="J4" s="190"/>
      <c r="K4" s="191"/>
    </row>
    <row r="5" spans="1:11">
      <c r="A5">
        <v>4</v>
      </c>
      <c r="B5" s="194">
        <v>4.99E-2</v>
      </c>
      <c r="C5" s="196">
        <v>0.27575300000000003</v>
      </c>
      <c r="E5">
        <v>4</v>
      </c>
      <c r="F5" s="194">
        <v>5.5E-2</v>
      </c>
      <c r="G5" s="196">
        <v>0.27190999999999999</v>
      </c>
      <c r="J5" s="190"/>
      <c r="K5" s="191"/>
    </row>
    <row r="6" spans="1:11">
      <c r="A6">
        <v>5</v>
      </c>
      <c r="B6" s="194">
        <v>5.5899999999999998E-2</v>
      </c>
      <c r="C6" s="196">
        <v>0.22920900000000002</v>
      </c>
      <c r="E6">
        <v>5</v>
      </c>
      <c r="F6" s="194">
        <v>5.9900000000000002E-2</v>
      </c>
      <c r="G6" s="196">
        <v>0.226492</v>
      </c>
      <c r="J6" s="190"/>
      <c r="K6" s="191"/>
    </row>
    <row r="7" spans="1:11">
      <c r="A7">
        <v>6</v>
      </c>
      <c r="B7" s="194">
        <v>5.9900000000000002E-2</v>
      </c>
      <c r="C7" s="196">
        <v>0.198353</v>
      </c>
      <c r="E7">
        <v>6</v>
      </c>
      <c r="F7" s="194">
        <v>6.5000000000000002E-2</v>
      </c>
      <c r="G7" s="196">
        <v>0.19744700000000001</v>
      </c>
    </row>
    <row r="9" spans="1:11">
      <c r="D9" s="38"/>
    </row>
    <row r="10" spans="1:11">
      <c r="C10" s="192"/>
      <c r="D10" s="193"/>
    </row>
    <row r="11" spans="1:11">
      <c r="A11" s="11" t="s">
        <v>107</v>
      </c>
      <c r="B11" s="189">
        <v>45747</v>
      </c>
      <c r="C11" s="192"/>
      <c r="D11" s="11"/>
      <c r="E11" s="189"/>
    </row>
    <row r="12" spans="1:11">
      <c r="A12" s="11" t="s">
        <v>108</v>
      </c>
      <c r="B12" s="11">
        <f ca="1">IF(TODAY()&gt;B11,1,0)</f>
        <v>0</v>
      </c>
      <c r="C12" s="38"/>
      <c r="D12" s="11"/>
      <c r="E12" s="11"/>
    </row>
    <row r="13" spans="1:11">
      <c r="C13" s="193"/>
      <c r="D13" s="193"/>
    </row>
    <row r="14" spans="1:11">
      <c r="C14" s="193"/>
      <c r="D14" s="38"/>
    </row>
    <row r="15" spans="1:11">
      <c r="B15" s="38"/>
      <c r="C15" s="193"/>
      <c r="D15" s="38"/>
    </row>
    <row r="16" spans="1:11">
      <c r="B16" s="38"/>
      <c r="C16" s="38"/>
      <c r="D16" s="38"/>
    </row>
    <row r="17" spans="2:8">
      <c r="B17" s="38"/>
      <c r="C17" s="38"/>
      <c r="D17" s="38"/>
    </row>
    <row r="18" spans="2:8">
      <c r="B18" s="38"/>
      <c r="C18" s="38"/>
      <c r="D18" s="38"/>
    </row>
    <row r="20" spans="2:8">
      <c r="H20" s="197"/>
    </row>
  </sheetData>
  <sheetProtection algorithmName="SHA-512" hashValue="YHH9yy9/Xz77WK8FIFPfhqE7Wd/2VurFs8qnOnyBiy6wR5gZoBHJJ65fU7X47nbYEu4S1R2Jr3wc2k7aS6H/Og==" saltValue="BerqwC86oLjG1TKlkouNgQ==" spinCount="100000" sheet="1" objects="1" scenarios="1"/>
  <mergeCells count="2">
    <mergeCell ref="A2:C2"/>
    <mergeCell ref="E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T33CXQTXTHYM-48193827-56</_dlc_DocId>
    <_dlc_DocIdUrl xmlns="a75a8fe5-4eea-4413-9c34-0799020fcba9">
      <Url>https://gfscia.sharepoint.com/sites/smg_bu/cnst/_layouts/15/DocIdRedir.aspx?ID=T33CXQTXTHYM-48193827-56</Url>
      <Description>T33CXQTXTHYM-48193827-56</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EF3AAB-4E41-4A09-B76B-134186A76515}"/>
</file>

<file path=customXml/itemProps2.xml><?xml version="1.0" encoding="utf-8"?>
<ds:datastoreItem xmlns:ds="http://schemas.openxmlformats.org/officeDocument/2006/customXml" ds:itemID="{64A6841F-8A51-4468-8E40-74FC5DA517E4}"/>
</file>

<file path=customXml/itemProps3.xml><?xml version="1.0" encoding="utf-8"?>
<ds:datastoreItem xmlns:ds="http://schemas.openxmlformats.org/officeDocument/2006/customXml" ds:itemID="{3D84BB09-4528-4A69-8DEF-FBA382966E22}"/>
</file>

<file path=customXml/itemProps4.xml><?xml version="1.0" encoding="utf-8"?>
<ds:datastoreItem xmlns:ds="http://schemas.openxmlformats.org/officeDocument/2006/customXml" ds:itemID="{A0A43D43-9CAE-4A27-9B90-C03F5ED5F65C}"/>
</file>

<file path=customXml/itemProps5.xml><?xml version="1.0" encoding="utf-8"?>
<ds:datastoreItem xmlns:ds="http://schemas.openxmlformats.org/officeDocument/2006/customXml" ds:itemID="{889ADC32-0A09-4C19-A7A9-2B0B134F3E14}"/>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2025-02-04T15:09:23Z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c5718268-b793-4d0a-932b-9f90b8ca2dfd</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