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8"/>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EA529351-3008-4379-A18E-D117CB21E50F}" xr6:coauthVersionLast="47" xr6:coauthVersionMax="47" xr10:uidLastSave="{00000000-0000-0000-0000-000000000000}"/>
  <workbookProtection workbookAlgorithmName="SHA-512" workbookHashValue="H0G7yFzgPcnVNbW78GOk2Mn7RCIuPSUMUfEvDs3Xo2M61vm9pG0lwx8DPfK8/kedR4dwQzcXqJmHJ3uG2MV1Qg==" workbookSaltValue="P3gsGo40QNfyHk5uL+l92g==" workbookSpinCount="100000" lockStructure="1"/>
  <bookViews>
    <workbookView xWindow="28680" yWindow="-120" windowWidth="29040" windowHeight="15840" xr2:uid="{00000000-000D-0000-FFFF-FFFF00000000}"/>
  </bookViews>
  <sheets>
    <sheet name="ROI" sheetId="4" r:id="rId1"/>
    <sheet name="Quote" sheetId="3" r:id="rId2"/>
    <sheet name="Rates" sheetId="6" state="hidden" r:id="rId3"/>
    <sheet name="Application" sheetId="5" r:id="rId4"/>
  </sheets>
  <definedNames>
    <definedName name="EQ" localSheetId="1">Quote!$H$15</definedName>
    <definedName name="EQ" localSheetId="0">ROI!$J$33</definedName>
    <definedName name="_xlnm.Print_Area" localSheetId="1">Quote!$B$2:$G$45</definedName>
    <definedName name="_xlnm.Print_Area" localSheetId="0">ROI!$B$2:$I$69</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16" i="3"/>
  <c r="G36" i="3"/>
  <c r="G37" i="3" l="1"/>
  <c r="B31" i="3"/>
  <c r="F53" i="4" s="1"/>
  <c r="D26" i="3" l="1"/>
  <c r="E49" i="4" s="1"/>
  <c r="D24" i="3"/>
  <c r="E47" i="4" s="1"/>
  <c r="D28" i="3"/>
  <c r="E51" i="4" s="1"/>
  <c r="D22" i="3"/>
  <c r="E45" i="4" s="1"/>
  <c r="N46" i="5"/>
  <c r="I46" i="5"/>
  <c r="J16" i="5"/>
  <c r="M16" i="5"/>
  <c r="M12" i="5"/>
  <c r="B12" i="5"/>
  <c r="B10" i="5"/>
  <c r="I7" i="5"/>
  <c r="B7" i="5"/>
  <c r="B5" i="5"/>
  <c r="E14" i="3" l="1"/>
  <c r="E9" i="6" s="1"/>
  <c r="H40" i="4"/>
  <c r="G35" i="4"/>
  <c r="H35" i="4" s="1"/>
  <c r="G34" i="4"/>
  <c r="H34" i="4" s="1"/>
  <c r="G33" i="4"/>
  <c r="H33" i="4" s="1"/>
  <c r="G32" i="4"/>
  <c r="H32" i="4" s="1"/>
  <c r="E11" i="6" l="1"/>
  <c r="F26" i="3" s="1"/>
  <c r="E10" i="6"/>
  <c r="F24" i="3" s="1"/>
  <c r="F22" i="3"/>
  <c r="E12" i="6"/>
  <c r="F28" i="3" s="1"/>
  <c r="G51" i="4" s="1"/>
  <c r="G31" i="4"/>
  <c r="H31" i="4" s="1"/>
  <c r="G30" i="4"/>
  <c r="H51" i="4" l="1"/>
  <c r="D26" i="4"/>
  <c r="E26" i="4" s="1"/>
  <c r="H30" i="4"/>
  <c r="H36" i="4" s="1"/>
  <c r="G36" i="4"/>
  <c r="G49" i="4" l="1"/>
  <c r="G47" i="4"/>
  <c r="G26" i="4" s="1"/>
  <c r="H26" i="4" s="1"/>
  <c r="G45" i="4"/>
  <c r="G20" i="4" s="1"/>
  <c r="D24" i="4" l="1"/>
  <c r="E24" i="4" s="1"/>
  <c r="G24" i="4"/>
  <c r="H24" i="4" s="1"/>
  <c r="D22" i="4"/>
  <c r="E22" i="4" s="1"/>
  <c r="G22" i="4"/>
  <c r="H22" i="4" s="1"/>
  <c r="D20" i="4"/>
  <c r="E20" i="4" s="1"/>
  <c r="H20" i="4"/>
  <c r="H49" i="4"/>
  <c r="H47" i="4"/>
  <c r="H45" i="4"/>
  <c r="B30" i="3"/>
  <c r="I6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tc={A68110DD-62EC-4C73-8E90-6F525C48CCE5}</author>
  </authors>
  <commentList>
    <comment ref="G40" authorId="0" shapeId="0" xr:uid="{A68110DD-62EC-4C73-8E90-6F525C48CCE5}">
      <text>
        <t>[Threaded comment]
Your version of Excel allows you to read this threaded comment; however, any edits to it will get removed if the file is opened in a newer version of Excel. Learn more: https://go.microsoft.com/fwlink/?linkid=870924
Comment:
    I16*0.1</t>
      </text>
    </comment>
  </commentList>
</comments>
</file>

<file path=xl/sharedStrings.xml><?xml version="1.0" encoding="utf-8"?>
<sst xmlns="http://schemas.openxmlformats.org/spreadsheetml/2006/main" count="220" uniqueCount="168">
  <si>
    <t>SeedCommand Return on Investment Calculator</t>
  </si>
  <si>
    <t>FARM INPUTS</t>
  </si>
  <si>
    <t>SEEDCOMMAND INPUTS</t>
  </si>
  <si>
    <t>A</t>
  </si>
  <si>
    <t># Acres Farmed</t>
  </si>
  <si>
    <t>F</t>
  </si>
  <si>
    <t>% Projected Singulation Improvement</t>
  </si>
  <si>
    <t>B</t>
  </si>
  <si>
    <r>
      <t xml:space="preserve">$ Seed Cost
</t>
    </r>
    <r>
      <rPr>
        <i/>
        <sz val="10"/>
        <rFont val="Arial"/>
        <family val="2"/>
      </rPr>
      <t>(per Acre)</t>
    </r>
  </si>
  <si>
    <t>G</t>
  </si>
  <si>
    <t># Bushels per Acre Projected Gain for each Percent Singulation Improvement</t>
  </si>
  <si>
    <t>C</t>
  </si>
  <si>
    <r>
      <t xml:space="preserve"># Bushels per Acre
</t>
    </r>
    <r>
      <rPr>
        <i/>
        <sz val="10"/>
        <rFont val="Arial"/>
        <family val="2"/>
      </rPr>
      <t>(Average Yield)</t>
    </r>
  </si>
  <si>
    <t>H</t>
  </si>
  <si>
    <t># Bushels per Acre Projected Gain through Emergence Improvement</t>
  </si>
  <si>
    <t>D</t>
  </si>
  <si>
    <r>
      <t xml:space="preserve">$ Selling Price
</t>
    </r>
    <r>
      <rPr>
        <i/>
        <sz val="10"/>
        <rFont val="Arial"/>
        <family val="2"/>
      </rPr>
      <t>(per Bushel)</t>
    </r>
  </si>
  <si>
    <t>I</t>
  </si>
  <si>
    <t># Bushels per Acre Projected Gain through Turn Compensation</t>
  </si>
  <si>
    <t>E</t>
  </si>
  <si>
    <t>$ Annual Spending on Chains, Bearings &amp; Hex Shafts</t>
  </si>
  <si>
    <t>J</t>
  </si>
  <si>
    <t>% Acres affected by Turns</t>
  </si>
  <si>
    <t>K</t>
  </si>
  <si>
    <t>% Yield Penalty due to Overlap</t>
  </si>
  <si>
    <t>L</t>
  </si>
  <si>
    <t xml:space="preserve">% Seed Waste due to Overlap </t>
  </si>
  <si>
    <t>M</t>
  </si>
  <si>
    <t>$ Projected Investment in SeedCommand</t>
  </si>
  <si>
    <t>CASHFLOW INCREASE</t>
  </si>
  <si>
    <t>ANNUAL IMPACT</t>
  </si>
  <si>
    <t>PER ACRE</t>
  </si>
  <si>
    <t>IMPACT OVER TERM</t>
  </si>
  <si>
    <t>RETURN ON INVESTMENT</t>
  </si>
  <si>
    <t>Based on 6 Year Term:</t>
  </si>
  <si>
    <t>Based on 5 Year Term:</t>
  </si>
  <si>
    <t>Based on 4 Year Term:</t>
  </si>
  <si>
    <t>Based on 3 Year Term:</t>
  </si>
  <si>
    <t>CASH FLOW IMPROVEMENT</t>
  </si>
  <si>
    <t>TOTAL IMPACT</t>
  </si>
  <si>
    <t>Singulation Improvement Yield Gain:</t>
  </si>
  <si>
    <t>(A x D x (F x 100) x G)</t>
  </si>
  <si>
    <t>Emergence Improvement Yield Gain:</t>
  </si>
  <si>
    <t>(A x D x H)</t>
  </si>
  <si>
    <t>Turn Compensation Yield Gain</t>
  </si>
  <si>
    <t>(A x D x I x J)</t>
  </si>
  <si>
    <t>AutoSwath Driven Seed Savings</t>
  </si>
  <si>
    <t>(A x B x L)</t>
  </si>
  <si>
    <t>Overplanting Reduction Yield Gain</t>
  </si>
  <si>
    <t>(A x C x D x K x L)</t>
  </si>
  <si>
    <t>Reduced Maintenance</t>
  </si>
  <si>
    <t xml:space="preserve">(E) </t>
  </si>
  <si>
    <t>Gross Annual Cash Flow Increase:</t>
  </si>
  <si>
    <t>LOW RATE FINANCING OPTIONS</t>
  </si>
  <si>
    <t>NO MONEY DOWN</t>
  </si>
  <si>
    <t>10% DOWN PAYMENT</t>
  </si>
  <si>
    <t>FOLLOWED BY NO PAYMENTS FOR 180 DAYS</t>
  </si>
  <si>
    <t>PROGRAM</t>
  </si>
  <si>
    <t>RATE</t>
  </si>
  <si>
    <t>ANNUAL PAYMENTS</t>
  </si>
  <si>
    <t>6 ANNUAL PAYMENTS</t>
  </si>
  <si>
    <t>5 ANNUAL PAYMENTS</t>
  </si>
  <si>
    <t>4 ANNUAL PAYMENTS</t>
  </si>
  <si>
    <t>3 ANNUAL PAYMENTS</t>
  </si>
  <si>
    <t>*ROI = Total Cashflow Impact / (Down Payment + (Term * Annual Payment))</t>
  </si>
  <si>
    <t>*Cashflow Impact over Term = (Annual Impact * Term) - Down Payment</t>
  </si>
  <si>
    <t>*Annual Cashflow Imact = Gross Annual Cashflow Increase - Annual Payment</t>
  </si>
  <si>
    <t>*All ROI/Cashflow calculations are estimates; not a gaurantee of future results</t>
  </si>
  <si>
    <t>*Based on suppliers quoted price to you of items to be financed. The actual yield to GreatAmerica may vary.</t>
  </si>
  <si>
    <t>- Financing underwritten by GreatAmerica Financial Services</t>
  </si>
  <si>
    <t>- $10,000 minimum deal size</t>
  </si>
  <si>
    <t>- First payment due 30 days from signing</t>
  </si>
  <si>
    <t>- One-time origination fee will apply</t>
  </si>
  <si>
    <t>- Rates subject to change without notice</t>
  </si>
  <si>
    <t>- Applicable taxes to be added</t>
  </si>
  <si>
    <t>- Additional structures available upon request</t>
  </si>
  <si>
    <t>- All quotes are subject to credit review, documentation and verification</t>
  </si>
  <si>
    <t>Phone: 866-288-9957</t>
  </si>
  <si>
    <t>Fax: 855-636-9493</t>
  </si>
  <si>
    <t>financesupport@accountservicing.com</t>
  </si>
  <si>
    <t>- Down payment due at signing, first annual payment due in 180 days</t>
  </si>
  <si>
    <t>FINANCE QUOTE</t>
  </si>
  <si>
    <t>VENDOR INFORMATION</t>
  </si>
  <si>
    <t>FINANCING OPTIONS FOR</t>
  </si>
  <si>
    <t>Vendor Name</t>
  </si>
  <si>
    <t>Customer Name</t>
  </si>
  <si>
    <t>Contact Name</t>
  </si>
  <si>
    <t>Customer Address</t>
  </si>
  <si>
    <t>Contact Email</t>
  </si>
  <si>
    <t>Customer City, State, Zip</t>
  </si>
  <si>
    <t>Customer Phone</t>
  </si>
  <si>
    <t>Customer Email</t>
  </si>
  <si>
    <t>EQUIPMENT DESCRIPTION</t>
  </si>
  <si>
    <t>EQUIPMENT COST</t>
  </si>
  <si>
    <t>Input Equipment Description</t>
  </si>
  <si>
    <t>financesupport@greatamerica.com</t>
  </si>
  <si>
    <t>Kill Date:</t>
  </si>
  <si>
    <t>Trigger:</t>
  </si>
  <si>
    <t>Annual payments</t>
  </si>
  <si>
    <t>Rate</t>
  </si>
  <si>
    <t>Rate Factor</t>
  </si>
  <si>
    <t>Annual Payment</t>
  </si>
  <si>
    <t>Program</t>
  </si>
  <si>
    <t>Term</t>
  </si>
  <si>
    <t>3 Annuals</t>
  </si>
  <si>
    <t>4 Annuals</t>
  </si>
  <si>
    <t>Vendor Address</t>
  </si>
  <si>
    <t>Vendor Phone</t>
  </si>
  <si>
    <t>5 Annuals</t>
  </si>
  <si>
    <t>6 Annuals</t>
  </si>
  <si>
    <t>Sales Rep Name</t>
  </si>
  <si>
    <t>Sales Rep Email</t>
  </si>
  <si>
    <t>Sales Rep Phone</t>
  </si>
  <si>
    <t>CUSTOMER INFORMATION</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</si>
  <si>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</si>
  <si>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</si>
  <si>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</si>
  <si>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</si>
  <si>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</si>
  <si>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</si>
  <si>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</si>
  <si>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</si>
  <si>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</si>
  <si>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</si>
  <si>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</si>
  <si>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</si>
  <si>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</si>
  <si>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</si>
  <si>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</si>
  <si>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</si>
  <si>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</si>
  <si>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</si>
  <si>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</si>
  <si>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</si>
  <si>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</si>
  <si>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</si>
  <si>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</si>
  <si>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</si>
  <si>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</si>
  <si>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</si>
  <si>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</si>
  <si>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</si>
  <si>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</si>
  <si>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</si>
  <si>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</si>
  <si>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</si>
  <si>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</si>
  <si>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BANK REFERENCES (TWO-YEAR HISTORY)</t>
  </si>
  <si>
    <t>BANK</t>
  </si>
  <si>
    <t>CITY/STATE</t>
  </si>
  <si>
    <t>CONTACT</t>
  </si>
  <si>
    <t>PHONE</t>
  </si>
  <si>
    <t>ACCOUNT NO.</t>
  </si>
  <si>
    <t>FINANCING/AGRICULTURE SUPPLIER REFERENCES</t>
  </si>
  <si>
    <t>NAME</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</si>
  <si>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</si>
  <si>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</si>
  <si>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</si>
  <si>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</si>
  <si>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</si>
  <si>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</si>
  <si>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</si>
  <si>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</si>
  <si>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</si>
  <si>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</si>
  <si>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</si>
  <si>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Fax completed credit application to GreatAmerica at 855-636-9493</t>
  </si>
  <si>
    <t>***PLEASE ATTACH MOST RECENT AGRICULTURE FINANCIAL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</si>
</sst>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s>
  <fonts count="73">
    <font>
      <sz val="10"/>
      <name val="Arial"/>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sz val="10"/>
      <name val="Arial"/>
      <family val="2"/>
    </font>
    <font>
      <i/>
      <sz val="10"/>
      <name val="Arial"/>
      <family val="2"/>
    </font>
    <font>
      <b/>
      <i/>
      <sz val="22"/>
      <color theme="0"/>
      <name val="Garamond"/>
      <family val="1"/>
    </font>
    <font>
      <sz val="22"/>
      <color theme="0"/>
      <name val="Garamond"/>
      <family val="1"/>
    </font>
    <font>
      <sz val="14"/>
      <name val="Arial"/>
      <family val="2"/>
    </font>
    <font>
      <b/>
      <i/>
      <sz val="12"/>
      <name val="Arial"/>
      <family val="2"/>
    </font>
    <font>
      <b/>
      <i/>
      <sz val="14"/>
      <name val="Arial"/>
      <family val="2"/>
    </font>
    <font>
      <b/>
      <u/>
      <sz val="16"/>
      <color theme="3"/>
      <name val="Arial"/>
      <family val="2"/>
    </font>
    <font>
      <b/>
      <i/>
      <sz val="14"/>
      <color theme="3"/>
      <name val="Arial"/>
      <family val="2"/>
    </font>
    <font>
      <b/>
      <i/>
      <u/>
      <sz val="14"/>
      <name val="Arial"/>
      <family val="2"/>
    </font>
    <font>
      <i/>
      <sz val="9"/>
      <name val="Arial"/>
      <family val="2"/>
    </font>
    <font>
      <b/>
      <i/>
      <sz val="10"/>
      <name val="Calibri"/>
      <family val="2"/>
      <scheme val="minor"/>
    </font>
    <font>
      <i/>
      <sz val="10"/>
      <name val="Calibri"/>
      <family val="2"/>
      <scheme val="minor"/>
    </font>
    <font>
      <b/>
      <sz val="10"/>
      <color theme="0"/>
      <name val="Calibri"/>
      <family val="2"/>
    </font>
    <font>
      <b/>
      <sz val="10"/>
      <name val="Calibri"/>
      <family val="2"/>
    </font>
  </fonts>
  <fills count="2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gradientFill degree="90">
        <stop position="0">
          <color theme="4" tint="-0.25098422193060094"/>
        </stop>
        <stop position="0.5">
          <color theme="3"/>
        </stop>
        <stop position="1">
          <color theme="4" tint="-0.25098422193060094"/>
        </stop>
      </gradientFill>
    </fill>
    <fill>
      <patternFill patternType="solid">
        <fgColor rgb="FFFFFF00"/>
        <bgColor indexed="64"/>
      </patternFill>
    </fill>
  </fills>
  <borders count="63">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mediumDashDot">
        <color theme="3"/>
      </left>
      <right/>
      <top style="mediumDashDot">
        <color theme="3"/>
      </top>
      <bottom/>
      <diagonal/>
    </border>
    <border>
      <left/>
      <right/>
      <top style="mediumDashDot">
        <color theme="3"/>
      </top>
      <bottom/>
      <diagonal/>
    </border>
    <border>
      <left/>
      <right style="mediumDashDot">
        <color theme="3"/>
      </right>
      <top style="mediumDashDot">
        <color theme="3"/>
      </top>
      <bottom/>
      <diagonal/>
    </border>
    <border>
      <left style="mediumDashDot">
        <color theme="3"/>
      </left>
      <right/>
      <top/>
      <bottom style="mediumDashDot">
        <color theme="3"/>
      </bottom>
      <diagonal/>
    </border>
    <border>
      <left/>
      <right/>
      <top/>
      <bottom style="mediumDashDot">
        <color theme="3"/>
      </bottom>
      <diagonal/>
    </border>
    <border>
      <left/>
      <right style="mediumDashDot">
        <color theme="3"/>
      </right>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DashDot">
        <color theme="3"/>
      </left>
      <right/>
      <top/>
      <bottom/>
      <diagonal/>
    </border>
    <border>
      <left/>
      <right style="mediumDashDot">
        <color theme="3"/>
      </right>
      <top/>
      <bottom/>
      <diagonal/>
    </border>
  </borders>
  <cellStyleXfs count="127">
    <xf numFmtId="0" fontId="0" fillId="0" borderId="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166" fontId="3" fillId="2" borderId="1">
      <alignment horizontal="center" vertical="center"/>
    </xf>
    <xf numFmtId="44" fontId="3" fillId="0" borderId="2">
      <alignment horizontal="left"/>
      <protection locked="0"/>
    </xf>
    <xf numFmtId="38" fontId="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0"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6"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8" fontId="5"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6" fillId="0" borderId="0">
      <protection locked="0"/>
    </xf>
    <xf numFmtId="168" fontId="3" fillId="0" borderId="0">
      <protection locked="0"/>
    </xf>
    <xf numFmtId="38" fontId="2" fillId="3" borderId="0" applyNumberFormat="0" applyBorder="0" applyAlignment="0" applyProtection="0"/>
    <xf numFmtId="0" fontId="7" fillId="0" borderId="0" applyNumberFormat="0" applyFill="0" applyBorder="0" applyAlignment="0" applyProtection="0"/>
    <xf numFmtId="169" fontId="3" fillId="0" borderId="0">
      <protection locked="0"/>
    </xf>
    <xf numFmtId="169" fontId="3" fillId="0" borderId="0">
      <protection locked="0"/>
    </xf>
    <xf numFmtId="0" fontId="8" fillId="0" borderId="3" applyNumberFormat="0" applyFill="0" applyAlignment="0" applyProtection="0"/>
    <xf numFmtId="10" fontId="2" fillId="4" borderId="2" applyNumberFormat="0" applyBorder="0" applyAlignment="0" applyProtection="0"/>
    <xf numFmtId="0" fontId="30" fillId="19" borderId="35" applyNumberFormat="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37" fontId="9" fillId="0" borderId="0"/>
    <xf numFmtId="174" fontId="10" fillId="0" borderId="0"/>
    <xf numFmtId="0" fontId="5" fillId="0" borderId="0"/>
    <xf numFmtId="0" fontId="3" fillId="0" borderId="0"/>
    <xf numFmtId="0" fontId="3" fillId="0" borderId="0"/>
    <xf numFmtId="0" fontId="3" fillId="0" borderId="0"/>
    <xf numFmtId="0" fontId="28" fillId="0" borderId="0"/>
    <xf numFmtId="0" fontId="3" fillId="0" borderId="0"/>
    <xf numFmtId="0" fontId="28" fillId="0" borderId="0"/>
    <xf numFmtId="0" fontId="28"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5" fillId="0" borderId="0"/>
    <xf numFmtId="0" fontId="28" fillId="20" borderId="36" applyNumberFormat="0" applyFont="0" applyAlignment="0" applyProtection="0"/>
    <xf numFmtId="0" fontId="28" fillId="20" borderId="36" applyNumberFormat="0" applyFont="0" applyAlignment="0" applyProtection="0"/>
    <xf numFmtId="10"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1" fillId="0" borderId="0" applyNumberFormat="0" applyFill="0" applyBorder="0" applyAlignment="0" applyProtection="0"/>
    <xf numFmtId="0" fontId="31" fillId="0" borderId="37" applyNumberFormat="0" applyFill="0" applyAlignment="0" applyProtection="0"/>
    <xf numFmtId="37" fontId="2" fillId="5" borderId="0" applyNumberFormat="0" applyBorder="0" applyAlignment="0" applyProtection="0"/>
    <xf numFmtId="37" fontId="2" fillId="0" borderId="0"/>
    <xf numFmtId="3" fontId="12" fillId="0" borderId="3" applyProtection="0"/>
    <xf numFmtId="0" fontId="42" fillId="0" borderId="0" applyNumberFormat="0" applyFill="0" applyBorder="0" applyAlignment="0" applyProtection="0"/>
    <xf numFmtId="0" fontId="1" fillId="0" borderId="0"/>
    <xf numFmtId="0" fontId="1" fillId="0" borderId="0"/>
    <xf numFmtId="9" fontId="58" fillId="0" borderId="0" applyFont="0" applyFill="0" applyBorder="0" applyAlignment="0" applyProtection="0"/>
  </cellStyleXfs>
  <cellXfs count="398">
    <xf numFmtId="0" fontId="0" fillId="0" borderId="0" xfId="0"/>
    <xf numFmtId="0" fontId="13" fillId="6" borderId="5" xfId="0" applyFont="1" applyFill="1" applyBorder="1" applyAlignment="1">
      <alignment vertical="top"/>
    </xf>
    <xf numFmtId="0" fontId="14" fillId="6" borderId="5" xfId="0" applyFont="1" applyFill="1" applyBorder="1" applyAlignment="1">
      <alignment horizontal="center" vertical="center"/>
    </xf>
    <xf numFmtId="0" fontId="15" fillId="6" borderId="5" xfId="0" applyFont="1" applyFill="1" applyBorder="1" applyAlignment="1">
      <alignment horizontal="centerContinuous" vertical="top"/>
    </xf>
    <xf numFmtId="0" fontId="13" fillId="6" borderId="0" xfId="0" applyFont="1" applyFill="1" applyAlignment="1">
      <alignment vertical="top"/>
    </xf>
    <xf numFmtId="0" fontId="14" fillId="6" borderId="0" xfId="0" applyFont="1" applyFill="1" applyAlignment="1">
      <alignment horizontal="center" vertical="center"/>
    </xf>
    <xf numFmtId="0" fontId="15" fillId="6" borderId="0" xfId="0" applyFont="1" applyFill="1" applyAlignment="1">
      <alignment horizontal="center" vertical="top"/>
    </xf>
    <xf numFmtId="0" fontId="18" fillId="6" borderId="7" xfId="0" applyFont="1" applyFill="1" applyBorder="1" applyAlignment="1" applyProtection="1">
      <alignment vertical="top"/>
      <protection hidden="1"/>
    </xf>
    <xf numFmtId="0" fontId="18" fillId="6" borderId="0" xfId="0" applyFont="1" applyFill="1" applyAlignment="1" applyProtection="1">
      <alignment horizontal="left" vertical="top"/>
      <protection hidden="1"/>
    </xf>
    <xf numFmtId="0" fontId="18" fillId="6" borderId="0" xfId="0" applyFont="1" applyFill="1" applyAlignment="1" applyProtection="1">
      <alignment vertical="top"/>
      <protection hidden="1"/>
    </xf>
    <xf numFmtId="0" fontId="18" fillId="6" borderId="23" xfId="0" applyFont="1" applyFill="1" applyBorder="1" applyAlignment="1" applyProtection="1">
      <alignment vertical="top"/>
      <protection hidden="1"/>
    </xf>
    <xf numFmtId="0" fontId="17" fillId="22" borderId="7" xfId="0" applyFont="1" applyFill="1" applyBorder="1" applyAlignment="1" applyProtection="1">
      <alignment horizontal="center" vertical="center"/>
      <protection hidden="1"/>
    </xf>
    <xf numFmtId="0" fontId="2" fillId="0" borderId="23" xfId="0" applyFont="1" applyBorder="1" applyAlignment="1" applyProtection="1">
      <alignment vertical="top" wrapText="1"/>
      <protection hidden="1"/>
    </xf>
    <xf numFmtId="0" fontId="2" fillId="0" borderId="0" xfId="0" applyFont="1" applyAlignment="1" applyProtection="1">
      <alignment vertical="top" wrapText="1"/>
      <protection hidden="1"/>
    </xf>
    <xf numFmtId="0" fontId="2" fillId="0" borderId="8" xfId="0" applyFont="1" applyBorder="1" applyAlignment="1" applyProtection="1">
      <alignment vertical="top" wrapText="1"/>
      <protection hidden="1"/>
    </xf>
    <xf numFmtId="0" fontId="26" fillId="22" borderId="7" xfId="0" applyFont="1" applyFill="1" applyBorder="1" applyAlignment="1" applyProtection="1">
      <alignment horizontal="center" vertical="center"/>
      <protection hidden="1"/>
    </xf>
    <xf numFmtId="0" fontId="22" fillId="6" borderId="13" xfId="0" applyFont="1" applyFill="1" applyBorder="1" applyAlignment="1" applyProtection="1">
      <alignment horizontal="left" vertical="top"/>
      <protection hidden="1"/>
    </xf>
    <xf numFmtId="0" fontId="22" fillId="6" borderId="24" xfId="0" applyFont="1" applyFill="1" applyBorder="1" applyAlignment="1" applyProtection="1">
      <alignment horizontal="left" vertical="top"/>
      <protection hidden="1"/>
    </xf>
    <xf numFmtId="0" fontId="22" fillId="6" borderId="12" xfId="0" applyFont="1" applyFill="1" applyBorder="1" applyAlignment="1" applyProtection="1">
      <alignment horizontal="left" vertical="top"/>
      <protection hidden="1"/>
    </xf>
    <xf numFmtId="0" fontId="16" fillId="22" borderId="25" xfId="0" applyFont="1" applyFill="1" applyBorder="1" applyAlignment="1" applyProtection="1">
      <alignment vertical="center"/>
      <protection hidden="1"/>
    </xf>
    <xf numFmtId="0" fontId="24" fillId="22" borderId="26" xfId="0" applyFont="1" applyFill="1" applyBorder="1" applyAlignment="1" applyProtection="1">
      <alignment vertical="center"/>
      <protection hidden="1"/>
    </xf>
    <xf numFmtId="0" fontId="25" fillId="22" borderId="26" xfId="0" applyFont="1" applyFill="1" applyBorder="1" applyAlignment="1" applyProtection="1">
      <alignment vertical="center"/>
      <protection hidden="1"/>
    </xf>
    <xf numFmtId="0" fontId="25" fillId="22" borderId="18" xfId="0" applyFont="1" applyFill="1" applyBorder="1" applyAlignment="1" applyProtection="1">
      <alignment vertical="center"/>
      <protection hidden="1"/>
    </xf>
    <xf numFmtId="0" fontId="24" fillId="21" borderId="7" xfId="0" applyFont="1" applyFill="1" applyBorder="1" applyAlignment="1" applyProtection="1">
      <alignment vertical="center"/>
      <protection hidden="1"/>
    </xf>
    <xf numFmtId="0" fontId="24" fillId="21" borderId="0" xfId="0" applyFont="1" applyFill="1" applyAlignment="1" applyProtection="1">
      <alignment vertical="center"/>
      <protection hidden="1"/>
    </xf>
    <xf numFmtId="0" fontId="25" fillId="21" borderId="0" xfId="0" applyFont="1" applyFill="1" applyAlignment="1" applyProtection="1">
      <alignment vertical="center"/>
      <protection hidden="1"/>
    </xf>
    <xf numFmtId="0" fontId="25" fillId="21" borderId="8" xfId="0" applyFont="1" applyFill="1" applyBorder="1" applyAlignment="1" applyProtection="1">
      <alignment vertical="center"/>
      <protection hidden="1"/>
    </xf>
    <xf numFmtId="0" fontId="18" fillId="0" borderId="7" xfId="95" applyFont="1" applyBorder="1" applyAlignment="1" applyProtection="1">
      <alignment vertical="top"/>
      <protection hidden="1"/>
    </xf>
    <xf numFmtId="0" fontId="18" fillId="0" borderId="0" xfId="95" applyFont="1" applyAlignment="1" applyProtection="1">
      <alignment vertical="top"/>
      <protection hidden="1"/>
    </xf>
    <xf numFmtId="0" fontId="18" fillId="0" borderId="23" xfId="95" applyFont="1" applyBorder="1" applyAlignment="1" applyProtection="1">
      <alignment vertical="top"/>
      <protection hidden="1"/>
    </xf>
    <xf numFmtId="0" fontId="18" fillId="0" borderId="27" xfId="95" applyFont="1" applyBorder="1" applyAlignment="1" applyProtection="1">
      <alignment vertical="top"/>
      <protection hidden="1"/>
    </xf>
    <xf numFmtId="0" fontId="18" fillId="0" borderId="8" xfId="95" applyFont="1" applyBorder="1" applyAlignment="1" applyProtection="1">
      <alignment vertical="top"/>
      <protection hidden="1"/>
    </xf>
    <xf numFmtId="0" fontId="18" fillId="0" borderId="19" xfId="95" applyFont="1" applyBorder="1" applyAlignment="1" applyProtection="1">
      <alignment vertical="top"/>
      <protection hidden="1"/>
    </xf>
    <xf numFmtId="0" fontId="18" fillId="0" borderId="20" xfId="95" applyFont="1" applyBorder="1" applyAlignment="1" applyProtection="1">
      <alignment vertical="top"/>
      <protection hidden="1"/>
    </xf>
    <xf numFmtId="0" fontId="18" fillId="0" borderId="21" xfId="95" applyFont="1" applyBorder="1" applyAlignment="1" applyProtection="1">
      <alignment vertical="top"/>
      <protection hidden="1"/>
    </xf>
    <xf numFmtId="0" fontId="18" fillId="0" borderId="28" xfId="95" applyFont="1" applyBorder="1" applyAlignment="1" applyProtection="1">
      <alignment vertical="top"/>
      <protection hidden="1"/>
    </xf>
    <xf numFmtId="0" fontId="18" fillId="0" borderId="29" xfId="95" applyFont="1" applyBorder="1" applyAlignment="1" applyProtection="1">
      <alignment vertical="top"/>
      <protection hidden="1"/>
    </xf>
    <xf numFmtId="0" fontId="0" fillId="0" borderId="0" xfId="0" applyProtection="1">
      <protection hidden="1"/>
    </xf>
    <xf numFmtId="0" fontId="32" fillId="23" borderId="9" xfId="0" applyFont="1" applyFill="1" applyBorder="1" applyAlignment="1">
      <alignment vertical="center"/>
    </xf>
    <xf numFmtId="0" fontId="32" fillId="23" borderId="10" xfId="0" applyFont="1" applyFill="1" applyBorder="1" applyAlignment="1">
      <alignment vertical="center"/>
    </xf>
    <xf numFmtId="0" fontId="33" fillId="23" borderId="10" xfId="0" applyFont="1" applyFill="1" applyBorder="1" applyAlignment="1">
      <alignment vertical="center"/>
    </xf>
    <xf numFmtId="0" fontId="34" fillId="23" borderId="10" xfId="0" applyFont="1" applyFill="1" applyBorder="1" applyAlignment="1">
      <alignment vertical="center"/>
    </xf>
    <xf numFmtId="0" fontId="34" fillId="23" borderId="10" xfId="0" applyFont="1" applyFill="1" applyBorder="1" applyAlignment="1">
      <alignment horizontal="center" vertical="center"/>
    </xf>
    <xf numFmtId="0" fontId="35" fillId="23" borderId="10" xfId="0" applyFont="1" applyFill="1" applyBorder="1" applyAlignment="1">
      <alignment horizontal="left" vertical="center"/>
    </xf>
    <xf numFmtId="0" fontId="36" fillId="23" borderId="10" xfId="0" applyFont="1" applyFill="1" applyBorder="1" applyAlignment="1">
      <alignment vertical="center"/>
    </xf>
    <xf numFmtId="0" fontId="33" fillId="23" borderId="11" xfId="0" applyFont="1" applyFill="1" applyBorder="1" applyAlignment="1">
      <alignment vertical="center"/>
    </xf>
    <xf numFmtId="0" fontId="32" fillId="23" borderId="9" xfId="0" applyFont="1" applyFill="1" applyBorder="1" applyAlignment="1" applyProtection="1">
      <alignment vertical="center"/>
      <protection hidden="1"/>
    </xf>
    <xf numFmtId="0" fontId="32" fillId="23" borderId="10" xfId="0" applyFont="1" applyFill="1" applyBorder="1" applyAlignment="1" applyProtection="1">
      <alignment vertical="center"/>
      <protection hidden="1"/>
    </xf>
    <xf numFmtId="0" fontId="37" fillId="23" borderId="10" xfId="0" applyFont="1" applyFill="1" applyBorder="1" applyAlignment="1" applyProtection="1">
      <alignment vertical="center"/>
      <protection hidden="1"/>
    </xf>
    <xf numFmtId="0" fontId="37" fillId="23" borderId="11" xfId="0" applyFont="1" applyFill="1" applyBorder="1" applyAlignment="1" applyProtection="1">
      <alignment vertical="center"/>
      <protection hidden="1"/>
    </xf>
    <xf numFmtId="0" fontId="38" fillId="23" borderId="9" xfId="0" applyFont="1" applyFill="1" applyBorder="1" applyAlignment="1" applyProtection="1">
      <alignment horizontal="centerContinuous" vertical="top"/>
      <protection hidden="1"/>
    </xf>
    <xf numFmtId="0" fontId="39" fillId="23" borderId="10" xfId="0" applyFont="1" applyFill="1" applyBorder="1" applyAlignment="1" applyProtection="1">
      <alignment horizontal="centerContinuous" vertical="top"/>
      <protection hidden="1"/>
    </xf>
    <xf numFmtId="0" fontId="39" fillId="23" borderId="11" xfId="0" applyFont="1" applyFill="1" applyBorder="1" applyAlignment="1" applyProtection="1">
      <alignment horizontal="centerContinuous" vertical="top"/>
      <protection hidden="1"/>
    </xf>
    <xf numFmtId="0" fontId="18" fillId="6" borderId="19" xfId="0" applyFont="1" applyFill="1" applyBorder="1" applyAlignment="1" applyProtection="1">
      <alignment horizontal="left" vertical="top"/>
      <protection hidden="1"/>
    </xf>
    <xf numFmtId="0" fontId="23" fillId="6" borderId="20" xfId="0" applyFont="1" applyFill="1" applyBorder="1" applyAlignment="1" applyProtection="1">
      <alignment horizontal="left" vertical="top"/>
      <protection hidden="1"/>
    </xf>
    <xf numFmtId="0" fontId="18" fillId="6" borderId="23" xfId="0" applyFont="1" applyFill="1" applyBorder="1" applyAlignment="1" applyProtection="1">
      <alignment horizontal="left" vertical="top"/>
      <protection hidden="1"/>
    </xf>
    <xf numFmtId="0" fontId="1" fillId="0" borderId="17" xfId="95" applyFont="1" applyBorder="1" applyAlignment="1" applyProtection="1">
      <alignment horizontal="center" vertical="top"/>
      <protection locked="0"/>
    </xf>
    <xf numFmtId="0" fontId="1" fillId="0" borderId="0" xfId="0" applyFont="1" applyProtection="1">
      <protection hidden="1"/>
    </xf>
    <xf numFmtId="164" fontId="1" fillId="0" borderId="0" xfId="0" applyNumberFormat="1" applyFont="1" applyProtection="1">
      <protection hidden="1"/>
    </xf>
    <xf numFmtId="164" fontId="40" fillId="0" borderId="0" xfId="0" applyNumberFormat="1" applyFont="1" applyProtection="1">
      <protection hidden="1"/>
    </xf>
    <xf numFmtId="0" fontId="44" fillId="21" borderId="0" xfId="0" applyFont="1" applyFill="1" applyProtection="1">
      <protection hidden="1"/>
    </xf>
    <xf numFmtId="0" fontId="45" fillId="21" borderId="0" xfId="0" applyFont="1" applyFill="1" applyProtection="1">
      <protection hidden="1"/>
    </xf>
    <xf numFmtId="0" fontId="45" fillId="0" borderId="0" xfId="0" applyFont="1" applyProtection="1">
      <protection hidden="1"/>
    </xf>
    <xf numFmtId="0" fontId="46" fillId="21" borderId="0" xfId="0" applyFont="1" applyFill="1" applyProtection="1">
      <protection hidden="1"/>
    </xf>
    <xf numFmtId="0" fontId="2" fillId="0" borderId="0" xfId="0" applyFont="1" applyAlignment="1" applyProtection="1">
      <alignment vertical="center"/>
      <protection hidden="1"/>
    </xf>
    <xf numFmtId="0" fontId="47" fillId="0" borderId="0" xfId="0" applyFont="1" applyAlignment="1" applyProtection="1">
      <alignment vertical="center"/>
      <protection hidden="1"/>
    </xf>
    <xf numFmtId="0" fontId="2" fillId="0" borderId="0" xfId="0" applyFont="1" applyProtection="1">
      <protection hidden="1"/>
    </xf>
    <xf numFmtId="0" fontId="48" fillId="0" borderId="0" xfId="0" applyFont="1" applyProtection="1">
      <protection hidden="1"/>
    </xf>
    <xf numFmtId="0" fontId="49" fillId="0" borderId="0" xfId="0" applyFont="1" applyProtection="1">
      <protection hidden="1"/>
    </xf>
    <xf numFmtId="0" fontId="47" fillId="0" borderId="0" xfId="0" applyFont="1" applyProtection="1">
      <protection hidden="1"/>
    </xf>
    <xf numFmtId="0" fontId="27" fillId="6" borderId="0" xfId="0" applyFont="1" applyFill="1" applyAlignment="1" applyProtection="1">
      <alignment vertical="center"/>
      <protection hidden="1"/>
    </xf>
    <xf numFmtId="0" fontId="40" fillId="0" borderId="0" xfId="0" applyFont="1" applyProtection="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center" vertical="center" wrapText="1"/>
      <protection hidden="1"/>
    </xf>
    <xf numFmtId="176" fontId="1" fillId="0" borderId="0" xfId="0" applyNumberFormat="1" applyFont="1" applyProtection="1">
      <protection hidden="1"/>
    </xf>
    <xf numFmtId="176" fontId="26" fillId="0" borderId="0" xfId="0" applyNumberFormat="1" applyFont="1" applyAlignment="1" applyProtection="1">
      <alignment horizontal="center" vertical="center" wrapText="1"/>
      <protection hidden="1"/>
    </xf>
    <xf numFmtId="176" fontId="40" fillId="0" borderId="0" xfId="0" applyNumberFormat="1" applyFont="1" applyProtection="1">
      <protection hidden="1"/>
    </xf>
    <xf numFmtId="0" fontId="52" fillId="0" borderId="0" xfId="0" applyFont="1" applyAlignment="1" applyProtection="1">
      <alignment horizontal="left" vertical="center" wrapText="1"/>
      <protection hidden="1"/>
    </xf>
    <xf numFmtId="0" fontId="21" fillId="0" borderId="0" xfId="0" applyFont="1" applyAlignment="1" applyProtection="1">
      <alignment vertical="center"/>
      <protection locked="0"/>
    </xf>
    <xf numFmtId="165" fontId="50" fillId="0" borderId="0" xfId="34" applyNumberFormat="1" applyFont="1" applyFill="1" applyBorder="1" applyAlignment="1" applyProtection="1">
      <alignment vertical="center"/>
      <protection locked="0"/>
    </xf>
    <xf numFmtId="0" fontId="40" fillId="0" borderId="0" xfId="0" applyFont="1"/>
    <xf numFmtId="0" fontId="21" fillId="0" borderId="0" xfId="0" applyFont="1" applyAlignment="1">
      <alignment vertical="center"/>
    </xf>
    <xf numFmtId="0" fontId="47" fillId="0" borderId="0" xfId="0" applyFont="1" applyAlignment="1">
      <alignment vertical="center"/>
    </xf>
    <xf numFmtId="0" fontId="47" fillId="0" borderId="0" xfId="0" applyFont="1"/>
    <xf numFmtId="165" fontId="50" fillId="0" borderId="0" xfId="34" applyNumberFormat="1" applyFont="1" applyFill="1" applyBorder="1" applyAlignment="1" applyProtection="1">
      <alignment vertical="center"/>
    </xf>
    <xf numFmtId="0" fontId="1" fillId="0" borderId="0" xfId="0" applyFont="1"/>
    <xf numFmtId="0" fontId="52" fillId="0" borderId="0" xfId="0" applyFont="1" applyAlignment="1">
      <alignment horizontal="left" vertical="center" wrapText="1"/>
    </xf>
    <xf numFmtId="0" fontId="41" fillId="0" borderId="0" xfId="0" applyFont="1"/>
    <xf numFmtId="0" fontId="2" fillId="0" borderId="0" xfId="0" applyFont="1" applyAlignment="1">
      <alignment vertical="center"/>
    </xf>
    <xf numFmtId="0" fontId="2" fillId="0" borderId="0" xfId="0" applyFont="1"/>
    <xf numFmtId="0" fontId="21" fillId="0" borderId="0" xfId="0" applyFont="1" applyAlignment="1">
      <alignment horizontal="left" vertical="center" wrapText="1"/>
    </xf>
    <xf numFmtId="0" fontId="42" fillId="0" borderId="0" xfId="123" applyBorder="1" applyAlignment="1" applyProtection="1">
      <alignment horizontal="left"/>
      <protection hidden="1"/>
    </xf>
    <xf numFmtId="0" fontId="43" fillId="0" borderId="0" xfId="125" applyFont="1" applyAlignment="1" applyProtection="1">
      <alignment horizontal="left" vertical="center"/>
      <protection hidden="1"/>
    </xf>
    <xf numFmtId="0" fontId="54" fillId="0" borderId="0" xfId="0" applyFont="1" applyProtection="1">
      <protection hidden="1"/>
    </xf>
    <xf numFmtId="0" fontId="55" fillId="0" borderId="0" xfId="0" applyFont="1" applyProtection="1">
      <protection hidden="1"/>
    </xf>
    <xf numFmtId="0" fontId="54" fillId="0" borderId="0" xfId="0" applyFont="1"/>
    <xf numFmtId="0" fontId="56" fillId="0" borderId="0" xfId="0" applyFont="1"/>
    <xf numFmtId="0" fontId="26" fillId="0" borderId="0" xfId="124" applyFont="1" applyAlignment="1" applyProtection="1">
      <alignment horizontal="center" vertical="center"/>
      <protection hidden="1"/>
    </xf>
    <xf numFmtId="0" fontId="40" fillId="0" borderId="0" xfId="124" applyFont="1"/>
    <xf numFmtId="10" fontId="26" fillId="0" borderId="0" xfId="99" applyNumberFormat="1" applyFont="1" applyFill="1" applyBorder="1" applyAlignment="1" applyProtection="1">
      <alignment horizontal="center" vertical="center" wrapText="1"/>
      <protection hidden="1"/>
    </xf>
    <xf numFmtId="10" fontId="40" fillId="0" borderId="0" xfId="99" applyNumberFormat="1" applyFont="1" applyFill="1" applyProtection="1"/>
    <xf numFmtId="176" fontId="26" fillId="0" borderId="0" xfId="124" applyNumberFormat="1" applyFont="1" applyAlignment="1" applyProtection="1">
      <alignment horizontal="center" vertical="center" wrapText="1"/>
      <protection hidden="1"/>
    </xf>
    <xf numFmtId="176" fontId="40" fillId="0" borderId="0" xfId="124" applyNumberFormat="1" applyFont="1" applyProtection="1">
      <protection hidden="1"/>
    </xf>
    <xf numFmtId="0" fontId="1" fillId="0" borderId="0" xfId="0" applyFont="1" applyAlignment="1" applyProtection="1">
      <alignment vertical="center"/>
      <protection hidden="1"/>
    </xf>
    <xf numFmtId="0" fontId="40" fillId="0" borderId="0" xfId="0" applyFont="1" applyAlignment="1">
      <alignment vertical="center"/>
    </xf>
    <xf numFmtId="0" fontId="40" fillId="0" borderId="0" xfId="0" applyFont="1" applyAlignment="1" applyProtection="1">
      <alignment vertical="center"/>
      <protection hidden="1"/>
    </xf>
    <xf numFmtId="0" fontId="1" fillId="0" borderId="0" xfId="0" applyFont="1" applyAlignment="1">
      <alignment vertical="center"/>
    </xf>
    <xf numFmtId="0" fontId="44" fillId="21" borderId="0" xfId="0" applyFont="1" applyFill="1" applyAlignment="1" applyProtection="1">
      <alignment horizontal="center"/>
      <protection hidden="1"/>
    </xf>
    <xf numFmtId="0" fontId="47" fillId="0" borderId="0" xfId="0" applyFont="1" applyAlignment="1">
      <alignment horizontal="center"/>
    </xf>
    <xf numFmtId="0" fontId="2" fillId="0" borderId="0" xfId="0" applyFont="1" applyAlignment="1" applyProtection="1">
      <alignment horizontal="center"/>
      <protection hidden="1"/>
    </xf>
    <xf numFmtId="0" fontId="60" fillId="26" borderId="0" xfId="0" applyFont="1" applyFill="1" applyProtection="1">
      <protection hidden="1"/>
    </xf>
    <xf numFmtId="0" fontId="61" fillId="26" borderId="0" xfId="0" applyFont="1" applyFill="1" applyProtection="1">
      <protection hidden="1"/>
    </xf>
    <xf numFmtId="0" fontId="27"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176" fontId="62" fillId="0" borderId="0" xfId="0" applyNumberFormat="1" applyFont="1" applyAlignment="1">
      <alignment vertical="center"/>
    </xf>
    <xf numFmtId="0" fontId="44" fillId="21" borderId="0" xfId="0" applyFont="1" applyFill="1" applyAlignment="1" applyProtection="1">
      <alignment horizontal="center" vertical="center" wrapText="1"/>
      <protection hidden="1"/>
    </xf>
    <xf numFmtId="0" fontId="44" fillId="21" borderId="0" xfId="0" applyFont="1" applyFill="1" applyAlignment="1" applyProtection="1">
      <alignment horizontal="center" vertical="center"/>
      <protection hidden="1"/>
    </xf>
    <xf numFmtId="0" fontId="63" fillId="0" borderId="14" xfId="0" applyFont="1" applyBorder="1" applyAlignment="1" applyProtection="1">
      <alignment horizontal="center" vertical="center" wrapText="1"/>
      <protection hidden="1"/>
    </xf>
    <xf numFmtId="0" fontId="63" fillId="25" borderId="14" xfId="0" applyFont="1" applyFill="1" applyBorder="1" applyAlignment="1" applyProtection="1">
      <alignment horizontal="center" vertical="center" wrapText="1"/>
      <protection hidden="1"/>
    </xf>
    <xf numFmtId="0" fontId="47" fillId="25" borderId="15" xfId="0" applyFont="1" applyFill="1" applyBorder="1"/>
    <xf numFmtId="0" fontId="47" fillId="0" borderId="15" xfId="0" applyFont="1" applyBorder="1"/>
    <xf numFmtId="10" fontId="26" fillId="25" borderId="2" xfId="0" applyNumberFormat="1" applyFont="1" applyFill="1" applyBorder="1" applyAlignment="1" applyProtection="1">
      <alignment horizontal="center" vertical="center"/>
      <protection locked="0"/>
    </xf>
    <xf numFmtId="0" fontId="26" fillId="25" borderId="2" xfId="0" applyFont="1" applyFill="1" applyBorder="1" applyAlignment="1" applyProtection="1">
      <alignment horizontal="center" vertical="center"/>
      <protection locked="0"/>
    </xf>
    <xf numFmtId="9" fontId="26" fillId="25" borderId="2" xfId="0" applyNumberFormat="1" applyFont="1" applyFill="1" applyBorder="1" applyAlignment="1" applyProtection="1">
      <alignment horizontal="center" vertical="center"/>
      <protection locked="0"/>
    </xf>
    <xf numFmtId="6" fontId="26" fillId="25" borderId="2" xfId="0" applyNumberFormat="1" applyFont="1" applyFill="1" applyBorder="1" applyAlignment="1" applyProtection="1">
      <alignment horizontal="center" vertical="center"/>
      <protection locked="0"/>
    </xf>
    <xf numFmtId="3" fontId="26" fillId="25" borderId="2" xfId="0" applyNumberFormat="1" applyFont="1" applyFill="1" applyBorder="1" applyAlignment="1" applyProtection="1">
      <alignment horizontal="center" vertical="center"/>
      <protection locked="0"/>
    </xf>
    <xf numFmtId="176" fontId="26" fillId="25" borderId="2" xfId="0" applyNumberFormat="1" applyFont="1" applyFill="1" applyBorder="1" applyAlignment="1" applyProtection="1">
      <alignment horizontal="center" vertical="center"/>
      <protection locked="0"/>
    </xf>
    <xf numFmtId="165" fontId="26" fillId="25" borderId="2" xfId="0" applyNumberFormat="1" applyFont="1" applyFill="1" applyBorder="1" applyAlignment="1" applyProtection="1">
      <alignment horizontal="center" vertical="center"/>
      <protection locked="0"/>
    </xf>
    <xf numFmtId="176" fontId="13" fillId="25" borderId="15" xfId="0" applyNumberFormat="1" applyFont="1" applyFill="1" applyBorder="1" applyAlignment="1">
      <alignment horizontal="center" vertical="center"/>
    </xf>
    <xf numFmtId="0" fontId="22" fillId="0" borderId="0" xfId="0" applyFont="1" applyAlignment="1">
      <alignment horizontal="left" vertical="center" indent="1"/>
    </xf>
    <xf numFmtId="0" fontId="22" fillId="0" borderId="0" xfId="0" applyFont="1" applyAlignment="1">
      <alignment horizontal="left" vertical="center" wrapText="1" indent="1"/>
    </xf>
    <xf numFmtId="0" fontId="1" fillId="0" borderId="0" xfId="0" applyFont="1" applyAlignment="1">
      <alignment vertical="center" wrapText="1"/>
    </xf>
    <xf numFmtId="176" fontId="13" fillId="0" borderId="0" xfId="0" applyNumberFormat="1" applyFont="1" applyAlignment="1">
      <alignment horizontal="center" vertical="center"/>
    </xf>
    <xf numFmtId="0" fontId="13" fillId="0" borderId="0" xfId="0" applyFont="1" applyAlignment="1">
      <alignment horizontal="center" vertical="center"/>
    </xf>
    <xf numFmtId="176" fontId="13" fillId="0" borderId="15" xfId="0" applyNumberFormat="1" applyFont="1" applyBorder="1" applyAlignment="1">
      <alignment horizontal="center" vertical="center"/>
    </xf>
    <xf numFmtId="176" fontId="26" fillId="0" borderId="0" xfId="0" applyNumberFormat="1" applyFont="1" applyAlignment="1">
      <alignment horizontal="center" vertical="center"/>
    </xf>
    <xf numFmtId="0" fontId="22" fillId="0" borderId="0" xfId="0" applyFont="1" applyAlignment="1">
      <alignment horizontal="center" vertical="center"/>
    </xf>
    <xf numFmtId="176" fontId="26" fillId="0" borderId="34" xfId="0" applyNumberFormat="1" applyFont="1" applyBorder="1" applyAlignment="1">
      <alignment horizontal="center" vertical="center"/>
    </xf>
    <xf numFmtId="0" fontId="22" fillId="0" borderId="0" xfId="0" applyFont="1" applyAlignment="1">
      <alignment horizontal="left" vertical="center" wrapText="1"/>
    </xf>
    <xf numFmtId="165" fontId="1" fillId="0" borderId="0" xfId="0" applyNumberFormat="1" applyFont="1" applyAlignment="1">
      <alignment horizontal="center" vertical="center"/>
    </xf>
    <xf numFmtId="0" fontId="43" fillId="0" borderId="0" xfId="0" applyFont="1"/>
    <xf numFmtId="0" fontId="64" fillId="0" borderId="0" xfId="0" applyFont="1" applyAlignment="1">
      <alignment horizontal="center" vertical="center" wrapText="1"/>
    </xf>
    <xf numFmtId="0" fontId="44" fillId="0" borderId="0" xfId="0" applyFont="1" applyAlignment="1">
      <alignment horizontal="center" vertical="center" wrapText="1"/>
    </xf>
    <xf numFmtId="0" fontId="67" fillId="0" borderId="0" xfId="0" applyFont="1" applyAlignment="1">
      <alignment horizontal="center" vertical="center" wrapText="1"/>
    </xf>
    <xf numFmtId="1" fontId="13" fillId="25" borderId="14" xfId="0" applyNumberFormat="1" applyFont="1" applyFill="1" applyBorder="1" applyAlignment="1">
      <alignment horizontal="center" vertical="center" wrapText="1"/>
    </xf>
    <xf numFmtId="10" fontId="13" fillId="25" borderId="15" xfId="0" applyNumberFormat="1" applyFont="1" applyFill="1" applyBorder="1" applyAlignment="1">
      <alignment horizontal="center" vertical="center" wrapText="1"/>
    </xf>
    <xf numFmtId="0" fontId="13" fillId="25" borderId="15" xfId="0" applyFont="1" applyFill="1" applyBorder="1" applyAlignment="1">
      <alignment horizontal="center" vertical="center" wrapText="1"/>
    </xf>
    <xf numFmtId="176" fontId="13" fillId="25" borderId="16" xfId="0" applyNumberFormat="1" applyFont="1" applyFill="1" applyBorder="1" applyAlignment="1">
      <alignment horizontal="center" vertical="center"/>
    </xf>
    <xf numFmtId="1" fontId="43" fillId="0" borderId="0" xfId="0" applyNumberFormat="1" applyFont="1" applyAlignment="1">
      <alignment horizontal="center"/>
    </xf>
    <xf numFmtId="0" fontId="43" fillId="0" borderId="0" xfId="0" applyFont="1" applyAlignment="1">
      <alignment horizontal="center"/>
    </xf>
    <xf numFmtId="0" fontId="13" fillId="0" borderId="0" xfId="0" applyFont="1" applyAlignment="1">
      <alignment horizontal="center" vertical="center" wrapText="1"/>
    </xf>
    <xf numFmtId="1" fontId="13" fillId="0" borderId="14"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13" fillId="0" borderId="15" xfId="0" applyFont="1" applyBorder="1" applyAlignment="1">
      <alignment horizontal="center" vertical="center" wrapText="1"/>
    </xf>
    <xf numFmtId="176" fontId="13" fillId="0" borderId="16" xfId="0" applyNumberFormat="1" applyFont="1" applyBorder="1" applyAlignment="1">
      <alignment horizontal="center" vertical="center"/>
    </xf>
    <xf numFmtId="0" fontId="21" fillId="0" borderId="0" xfId="0" applyFont="1"/>
    <xf numFmtId="0" fontId="68" fillId="0" borderId="0" xfId="0" applyFont="1"/>
    <xf numFmtId="0" fontId="1" fillId="6" borderId="13" xfId="0" applyFont="1" applyFill="1" applyBorder="1" applyAlignment="1" applyProtection="1">
      <alignment horizontal="left"/>
      <protection locked="0"/>
    </xf>
    <xf numFmtId="0" fontId="18" fillId="6" borderId="21" xfId="0" applyFont="1" applyFill="1" applyBorder="1" applyAlignment="1" applyProtection="1">
      <alignment horizontal="left" vertical="top"/>
      <protection hidden="1"/>
    </xf>
    <xf numFmtId="0" fontId="18" fillId="6" borderId="20" xfId="0" applyFont="1" applyFill="1" applyBorder="1" applyAlignment="1" applyProtection="1">
      <alignment horizontal="left" vertical="top"/>
      <protection hidden="1"/>
    </xf>
    <xf numFmtId="0" fontId="1" fillId="6" borderId="4" xfId="0" applyFont="1" applyFill="1" applyBorder="1" applyAlignment="1">
      <alignment vertical="top"/>
    </xf>
    <xf numFmtId="0" fontId="1" fillId="6" borderId="5" xfId="0" applyFont="1" applyFill="1" applyBorder="1" applyAlignment="1">
      <alignment vertical="top"/>
    </xf>
    <xf numFmtId="0" fontId="1" fillId="6" borderId="5" xfId="0" applyFont="1" applyFill="1" applyBorder="1" applyAlignment="1">
      <alignment horizontal="centerContinuous" vertical="top"/>
    </xf>
    <xf numFmtId="0" fontId="1" fillId="6" borderId="6" xfId="0" applyFont="1" applyFill="1" applyBorder="1" applyAlignment="1">
      <alignment vertical="top"/>
    </xf>
    <xf numFmtId="0" fontId="1" fillId="6" borderId="7" xfId="0" applyFont="1" applyFill="1" applyBorder="1" applyAlignment="1">
      <alignment vertical="top"/>
    </xf>
    <xf numFmtId="0" fontId="1" fillId="6" borderId="0" xfId="0" applyFont="1" applyFill="1" applyAlignment="1">
      <alignment vertical="top"/>
    </xf>
    <xf numFmtId="0" fontId="1" fillId="6" borderId="0" xfId="0" applyFont="1" applyFill="1" applyAlignment="1">
      <alignment horizontal="centerContinuous" vertical="top"/>
    </xf>
    <xf numFmtId="0" fontId="1" fillId="6" borderId="0" xfId="0" applyFont="1" applyFill="1" applyAlignment="1">
      <alignment horizontal="center" vertical="top"/>
    </xf>
    <xf numFmtId="0" fontId="1" fillId="6" borderId="8" xfId="0" applyFont="1" applyFill="1" applyBorder="1" applyAlignment="1">
      <alignment vertical="top"/>
    </xf>
    <xf numFmtId="0" fontId="18" fillId="0" borderId="7" xfId="0" applyFont="1" applyBorder="1" applyAlignment="1" applyProtection="1">
      <alignment vertical="top"/>
      <protection hidden="1"/>
    </xf>
    <xf numFmtId="0" fontId="19" fillId="0" borderId="0" xfId="0" applyFont="1" applyAlignment="1" applyProtection="1">
      <alignment vertical="top"/>
      <protection hidden="1"/>
    </xf>
    <xf numFmtId="0" fontId="20" fillId="0" borderId="0" xfId="0" applyFont="1" applyAlignment="1" applyProtection="1">
      <alignment vertical="top"/>
      <protection hidden="1"/>
    </xf>
    <xf numFmtId="0" fontId="2" fillId="0" borderId="0" xfId="0" applyFont="1" applyAlignment="1" applyProtection="1">
      <alignment vertical="top"/>
      <protection hidden="1"/>
    </xf>
    <xf numFmtId="0" fontId="1" fillId="0" borderId="0" xfId="0" applyFont="1" applyAlignment="1" applyProtection="1">
      <alignment vertical="top"/>
      <protection hidden="1"/>
    </xf>
    <xf numFmtId="0" fontId="18" fillId="0" borderId="0" xfId="0" applyFont="1" applyAlignment="1" applyProtection="1">
      <alignment horizontal="left" vertical="top"/>
      <protection hidden="1"/>
    </xf>
    <xf numFmtId="0" fontId="18" fillId="0" borderId="0" xfId="0" applyFont="1" applyAlignment="1" applyProtection="1">
      <alignment vertical="top" wrapText="1"/>
      <protection hidden="1"/>
    </xf>
    <xf numFmtId="0" fontId="1" fillId="0" borderId="8" xfId="0" applyFont="1" applyBorder="1" applyAlignment="1" applyProtection="1">
      <alignment vertical="top"/>
      <protection hidden="1"/>
    </xf>
    <xf numFmtId="0" fontId="18" fillId="0" borderId="19" xfId="0" applyFont="1" applyBorder="1" applyAlignment="1" applyProtection="1">
      <alignment vertical="top"/>
      <protection hidden="1"/>
    </xf>
    <xf numFmtId="0" fontId="18" fillId="0" borderId="20" xfId="0" applyFont="1" applyBorder="1" applyAlignment="1" applyProtection="1">
      <alignment vertical="top"/>
      <protection hidden="1"/>
    </xf>
    <xf numFmtId="0" fontId="18" fillId="0" borderId="0" xfId="0" applyFont="1" applyAlignment="1" applyProtection="1">
      <alignment vertical="top"/>
      <protection hidden="1"/>
    </xf>
    <xf numFmtId="0" fontId="18" fillId="0" borderId="21" xfId="0" applyFont="1" applyBorder="1" applyAlignment="1" applyProtection="1">
      <alignment vertical="top"/>
      <protection hidden="1"/>
    </xf>
    <xf numFmtId="0" fontId="21" fillId="0" borderId="0" xfId="0" applyFont="1" applyAlignment="1" applyProtection="1">
      <alignment horizontal="right" vertical="top"/>
      <protection hidden="1"/>
    </xf>
    <xf numFmtId="0" fontId="18" fillId="0" borderId="0" xfId="0" applyFont="1" applyAlignment="1" applyProtection="1">
      <alignment horizontal="centerContinuous" vertical="top"/>
      <protection hidden="1"/>
    </xf>
    <xf numFmtId="0" fontId="18" fillId="0" borderId="20" xfId="0" applyFont="1" applyBorder="1" applyAlignment="1" applyProtection="1">
      <alignment horizontal="center" vertical="top"/>
      <protection hidden="1"/>
    </xf>
    <xf numFmtId="0" fontId="1" fillId="0" borderId="29" xfId="0" applyFont="1" applyBorder="1"/>
    <xf numFmtId="0" fontId="18" fillId="0" borderId="28" xfId="0" applyFont="1" applyBorder="1" applyAlignment="1" applyProtection="1">
      <alignment horizontal="center" vertical="center"/>
      <protection hidden="1"/>
    </xf>
    <xf numFmtId="0" fontId="18" fillId="0" borderId="22" xfId="0" applyFont="1" applyBorder="1" applyAlignment="1" applyProtection="1">
      <alignment horizontal="center" vertical="center"/>
      <protection hidden="1"/>
    </xf>
    <xf numFmtId="0" fontId="21" fillId="0" borderId="20" xfId="0" applyFont="1" applyBorder="1" applyAlignment="1">
      <alignment horizontal="center" vertical="center"/>
    </xf>
    <xf numFmtId="0" fontId="1" fillId="0" borderId="27"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32" fillId="23" borderId="4" xfId="0" applyFont="1" applyFill="1" applyBorder="1" applyAlignment="1">
      <alignment vertical="center"/>
    </xf>
    <xf numFmtId="0" fontId="32" fillId="23" borderId="5" xfId="0" applyFont="1" applyFill="1" applyBorder="1" applyAlignment="1">
      <alignment vertical="center"/>
    </xf>
    <xf numFmtId="0" fontId="33" fillId="23" borderId="5" xfId="0" applyFont="1" applyFill="1" applyBorder="1" applyAlignment="1">
      <alignment vertical="center"/>
    </xf>
    <xf numFmtId="0" fontId="34" fillId="23" borderId="5" xfId="0" applyFont="1" applyFill="1" applyBorder="1" applyAlignment="1">
      <alignment vertical="center"/>
    </xf>
    <xf numFmtId="0" fontId="34" fillId="23" borderId="5" xfId="0" applyFont="1" applyFill="1" applyBorder="1" applyAlignment="1">
      <alignment horizontal="center" vertical="center"/>
    </xf>
    <xf numFmtId="0" fontId="35" fillId="23" borderId="5" xfId="0" applyFont="1" applyFill="1" applyBorder="1" applyAlignment="1">
      <alignment horizontal="left" vertical="center"/>
    </xf>
    <xf numFmtId="0" fontId="36" fillId="23" borderId="5" xfId="0" applyFont="1" applyFill="1" applyBorder="1" applyAlignment="1">
      <alignment vertical="center"/>
    </xf>
    <xf numFmtId="0" fontId="33" fillId="23" borderId="6" xfId="0" applyFont="1" applyFill="1" applyBorder="1" applyAlignment="1">
      <alignment vertical="center"/>
    </xf>
    <xf numFmtId="0" fontId="18" fillId="0" borderId="4" xfId="0" applyFont="1" applyBorder="1" applyAlignment="1" applyProtection="1">
      <alignment vertical="top"/>
      <protection hidden="1"/>
    </xf>
    <xf numFmtId="0" fontId="19" fillId="0" borderId="5" xfId="0" applyFont="1" applyBorder="1" applyAlignment="1" applyProtection="1">
      <alignment vertical="top"/>
      <protection hidden="1"/>
    </xf>
    <xf numFmtId="0" fontId="20" fillId="0" borderId="54" xfId="0" applyFont="1" applyBorder="1" applyAlignment="1" applyProtection="1">
      <alignment vertical="top"/>
      <protection hidden="1"/>
    </xf>
    <xf numFmtId="0" fontId="18" fillId="0" borderId="40" xfId="0" applyFont="1" applyBorder="1" applyAlignment="1" applyProtection="1">
      <alignment vertical="top"/>
      <protection hidden="1"/>
    </xf>
    <xf numFmtId="0" fontId="2" fillId="0" borderId="5" xfId="0" applyFont="1" applyBorder="1" applyAlignment="1" applyProtection="1">
      <alignment vertical="top"/>
      <protection hidden="1"/>
    </xf>
    <xf numFmtId="0" fontId="0" fillId="0" borderId="54" xfId="0" applyBorder="1" applyProtection="1">
      <protection hidden="1"/>
    </xf>
    <xf numFmtId="0" fontId="18" fillId="0" borderId="55" xfId="0" applyFont="1" applyBorder="1" applyAlignment="1" applyProtection="1">
      <alignment vertical="top"/>
      <protection hidden="1"/>
    </xf>
    <xf numFmtId="0" fontId="0" fillId="0" borderId="56" xfId="0" applyBorder="1" applyAlignment="1" applyProtection="1">
      <alignment horizontal="center"/>
      <protection locked="0"/>
    </xf>
    <xf numFmtId="0" fontId="32" fillId="23" borderId="25" xfId="0" applyFont="1" applyFill="1" applyBorder="1" applyAlignment="1" applyProtection="1">
      <alignment vertical="center"/>
      <protection hidden="1"/>
    </xf>
    <xf numFmtId="0" fontId="32" fillId="23" borderId="26" xfId="0" applyFont="1" applyFill="1" applyBorder="1" applyAlignment="1" applyProtection="1">
      <alignment vertical="center"/>
      <protection hidden="1"/>
    </xf>
    <xf numFmtId="0" fontId="37" fillId="23" borderId="26" xfId="0" applyFont="1" applyFill="1" applyBorder="1" applyAlignment="1" applyProtection="1">
      <alignment vertical="center"/>
      <protection hidden="1"/>
    </xf>
    <xf numFmtId="0" fontId="37" fillId="23" borderId="18" xfId="0" applyFont="1" applyFill="1" applyBorder="1" applyAlignment="1" applyProtection="1">
      <alignment vertical="center"/>
      <protection hidden="1"/>
    </xf>
    <xf numFmtId="0" fontId="1" fillId="6" borderId="0" xfId="0" applyFont="1" applyFill="1" applyAlignment="1" applyProtection="1">
      <alignment vertical="top"/>
      <protection hidden="1"/>
    </xf>
    <xf numFmtId="0" fontId="1" fillId="6" borderId="8" xfId="0" applyFont="1" applyFill="1" applyBorder="1" applyAlignment="1" applyProtection="1">
      <alignment vertical="top"/>
      <protection hidden="1"/>
    </xf>
    <xf numFmtId="0" fontId="1" fillId="6" borderId="8" xfId="0" applyFont="1" applyFill="1" applyBorder="1" applyAlignment="1" applyProtection="1">
      <alignment horizontal="left" vertical="top"/>
      <protection hidden="1"/>
    </xf>
    <xf numFmtId="0" fontId="1" fillId="6" borderId="23" xfId="0" applyFont="1" applyFill="1" applyBorder="1" applyAlignment="1" applyProtection="1">
      <alignment horizontal="left"/>
      <protection locked="0"/>
    </xf>
    <xf numFmtId="0" fontId="32" fillId="23" borderId="4" xfId="0" applyFont="1" applyFill="1" applyBorder="1" applyAlignment="1" applyProtection="1">
      <alignment vertical="center"/>
      <protection hidden="1"/>
    </xf>
    <xf numFmtId="0" fontId="32" fillId="23" borderId="5" xfId="0" applyFont="1" applyFill="1" applyBorder="1" applyAlignment="1" applyProtection="1">
      <alignment vertical="center"/>
      <protection hidden="1"/>
    </xf>
    <xf numFmtId="0" fontId="37" fillId="23" borderId="5" xfId="0" applyFont="1" applyFill="1" applyBorder="1" applyAlignment="1" applyProtection="1">
      <alignment vertical="center"/>
      <protection hidden="1"/>
    </xf>
    <xf numFmtId="0" fontId="37" fillId="23" borderId="6" xfId="0" applyFont="1" applyFill="1" applyBorder="1" applyAlignment="1" applyProtection="1">
      <alignment vertical="center"/>
      <protection hidden="1"/>
    </xf>
    <xf numFmtId="0" fontId="19" fillId="0" borderId="38" xfId="95" applyFont="1" applyBorder="1" applyAlignment="1" applyProtection="1">
      <alignment horizontal="centerContinuous" vertical="center"/>
      <protection hidden="1"/>
    </xf>
    <xf numFmtId="0" fontId="18" fillId="0" borderId="38" xfId="95" applyFont="1" applyBorder="1" applyAlignment="1" applyProtection="1">
      <alignment horizontal="centerContinuous" vertical="center"/>
      <protection hidden="1"/>
    </xf>
    <xf numFmtId="0" fontId="18" fillId="0" borderId="58" xfId="95" applyFont="1" applyBorder="1" applyAlignment="1" applyProtection="1">
      <alignment horizontal="centerContinuous" vertical="center"/>
      <protection hidden="1"/>
    </xf>
    <xf numFmtId="0" fontId="19" fillId="0" borderId="59" xfId="95" applyFont="1" applyBorder="1" applyAlignment="1" applyProtection="1">
      <alignment horizontal="centerContinuous" vertical="center"/>
      <protection hidden="1"/>
    </xf>
    <xf numFmtId="0" fontId="19" fillId="0" borderId="9" xfId="95" applyFont="1" applyBorder="1" applyAlignment="1" applyProtection="1">
      <alignment vertical="center"/>
      <protection hidden="1"/>
    </xf>
    <xf numFmtId="0" fontId="19" fillId="0" borderId="10" xfId="95" applyFont="1" applyBorder="1" applyAlignment="1" applyProtection="1">
      <alignment vertical="center"/>
      <protection hidden="1"/>
    </xf>
    <xf numFmtId="0" fontId="0" fillId="0" borderId="10" xfId="0" applyBorder="1" applyProtection="1">
      <protection hidden="1"/>
    </xf>
    <xf numFmtId="0" fontId="18" fillId="0" borderId="10" xfId="95" applyFont="1" applyBorder="1" applyAlignment="1" applyProtection="1">
      <alignment horizontal="center" vertical="center"/>
      <protection hidden="1"/>
    </xf>
    <xf numFmtId="0" fontId="19" fillId="0" borderId="11" xfId="95" applyFont="1" applyBorder="1" applyAlignment="1" applyProtection="1">
      <alignment horizontal="center" vertical="center"/>
      <protection hidden="1"/>
    </xf>
    <xf numFmtId="0" fontId="24" fillId="22" borderId="0" xfId="0" applyFont="1" applyFill="1" applyAlignment="1" applyProtection="1">
      <alignment vertical="center"/>
      <protection hidden="1"/>
    </xf>
    <xf numFmtId="0" fontId="25" fillId="22" borderId="0" xfId="0" applyFont="1" applyFill="1" applyAlignment="1" applyProtection="1">
      <alignment vertical="center"/>
      <protection hidden="1"/>
    </xf>
    <xf numFmtId="0" fontId="25" fillId="22" borderId="8" xfId="0" applyFont="1" applyFill="1" applyBorder="1" applyAlignment="1" applyProtection="1">
      <alignment vertical="center"/>
      <protection hidden="1"/>
    </xf>
    <xf numFmtId="0" fontId="1" fillId="6" borderId="7" xfId="0" applyFont="1" applyFill="1" applyBorder="1" applyAlignment="1" applyProtection="1">
      <alignment vertical="top"/>
      <protection hidden="1"/>
    </xf>
    <xf numFmtId="0" fontId="69" fillId="0" borderId="0" xfId="0" applyFont="1" applyAlignment="1">
      <alignment vertical="center"/>
    </xf>
    <xf numFmtId="0" fontId="70" fillId="0" borderId="0" xfId="0" quotePrefix="1" applyFont="1" applyProtection="1">
      <protection hidden="1"/>
    </xf>
    <xf numFmtId="0" fontId="70" fillId="0" borderId="0" xfId="72" applyFont="1" applyProtection="1">
      <protection hidden="1"/>
    </xf>
    <xf numFmtId="0" fontId="70" fillId="0" borderId="0" xfId="0" quotePrefix="1" applyFont="1" applyAlignment="1" applyProtection="1">
      <alignment horizontal="right"/>
      <protection hidden="1"/>
    </xf>
    <xf numFmtId="0" fontId="70" fillId="0" borderId="0" xfId="125" quotePrefix="1" applyFont="1" applyProtection="1">
      <protection hidden="1"/>
    </xf>
    <xf numFmtId="0" fontId="70" fillId="0" borderId="0" xfId="72" quotePrefix="1" applyFont="1" applyProtection="1">
      <protection hidden="1"/>
    </xf>
    <xf numFmtId="0" fontId="70" fillId="0" borderId="0" xfId="125" quotePrefix="1" applyFont="1" applyAlignment="1" applyProtection="1">
      <alignment horizontal="right"/>
      <protection hidden="1"/>
    </xf>
    <xf numFmtId="0" fontId="70" fillId="0" borderId="0" xfId="0" quotePrefix="1" applyFont="1" applyAlignment="1" applyProtection="1">
      <alignment horizontal="left"/>
      <protection hidden="1"/>
    </xf>
    <xf numFmtId="14" fontId="1" fillId="0" borderId="0" xfId="0" applyNumberFormat="1" applyFont="1" applyProtection="1">
      <protection hidden="1"/>
    </xf>
    <xf numFmtId="176" fontId="66" fillId="0" borderId="0" xfId="0" applyNumberFormat="1" applyFont="1" applyAlignment="1">
      <alignment horizontal="center" vertical="center"/>
    </xf>
    <xf numFmtId="176" fontId="66" fillId="0" borderId="62" xfId="0" applyNumberFormat="1" applyFont="1" applyBorder="1" applyAlignment="1">
      <alignment horizontal="center" vertical="center"/>
    </xf>
    <xf numFmtId="164" fontId="50" fillId="0" borderId="0" xfId="124" applyNumberFormat="1" applyFont="1" applyAlignment="1" applyProtection="1">
      <alignment horizontal="center" vertical="center" wrapText="1"/>
      <protection hidden="1"/>
    </xf>
    <xf numFmtId="0" fontId="71" fillId="0" borderId="0" xfId="72" applyFont="1" applyAlignment="1">
      <alignment horizontal="center"/>
    </xf>
    <xf numFmtId="177" fontId="3" fillId="0" borderId="0" xfId="72" applyNumberFormat="1" applyAlignment="1">
      <alignment horizontal="center"/>
    </xf>
    <xf numFmtId="0" fontId="72" fillId="0" borderId="0" xfId="72" applyFont="1" applyAlignment="1">
      <alignment horizontal="center"/>
    </xf>
    <xf numFmtId="177" fontId="1" fillId="0" borderId="0" xfId="72" applyNumberFormat="1" applyFont="1" applyAlignment="1">
      <alignment horizontal="center"/>
    </xf>
    <xf numFmtId="10" fontId="3" fillId="0" borderId="2" xfId="72" applyNumberFormat="1" applyBorder="1" applyAlignment="1">
      <alignment horizontal="center"/>
    </xf>
    <xf numFmtId="177" fontId="0" fillId="27" borderId="0" xfId="0" applyNumberFormat="1" applyFill="1"/>
    <xf numFmtId="0" fontId="50" fillId="0" borderId="0" xfId="0" applyFont="1" applyAlignment="1">
      <alignment horizontal="center" vertical="center" wrapText="1"/>
    </xf>
    <xf numFmtId="0" fontId="22" fillId="0" borderId="0" xfId="0" applyFont="1" applyAlignment="1">
      <alignment horizontal="left" vertical="center" wrapText="1" indent="1"/>
    </xf>
    <xf numFmtId="0" fontId="22" fillId="0" borderId="27" xfId="0" applyFont="1" applyBorder="1" applyAlignment="1">
      <alignment horizontal="left" vertical="center" wrapText="1" indent="1"/>
    </xf>
    <xf numFmtId="10" fontId="13" fillId="0" borderId="15" xfId="126" applyNumberFormat="1" applyFont="1" applyFill="1" applyBorder="1" applyAlignment="1" applyProtection="1">
      <alignment horizontal="center" vertical="center"/>
    </xf>
    <xf numFmtId="10" fontId="13" fillId="0" borderId="16" xfId="126" applyNumberFormat="1" applyFont="1" applyFill="1" applyBorder="1" applyAlignment="1" applyProtection="1">
      <alignment horizontal="center" vertical="center"/>
    </xf>
    <xf numFmtId="10" fontId="13" fillId="25" borderId="15" xfId="126" applyNumberFormat="1" applyFont="1" applyFill="1" applyBorder="1" applyAlignment="1" applyProtection="1">
      <alignment horizontal="center" vertical="center"/>
    </xf>
    <xf numFmtId="10" fontId="13" fillId="25" borderId="16" xfId="126" applyNumberFormat="1" applyFont="1" applyFill="1" applyBorder="1" applyAlignment="1" applyProtection="1">
      <alignment horizontal="center" vertical="center"/>
    </xf>
    <xf numFmtId="0" fontId="44" fillId="21" borderId="0" xfId="0" applyFont="1" applyFill="1" applyAlignment="1" applyProtection="1">
      <alignment horizontal="center" vertical="center" wrapText="1"/>
      <protection hidden="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52" xfId="0" applyFont="1" applyBorder="1" applyAlignment="1">
      <alignment horizontal="center" vertical="center" wrapText="1"/>
    </xf>
    <xf numFmtId="0" fontId="65" fillId="21" borderId="0" xfId="0" applyFont="1" applyFill="1" applyAlignment="1" applyProtection="1">
      <alignment horizontal="center" vertical="center"/>
      <protection hidden="1"/>
    </xf>
    <xf numFmtId="0" fontId="66" fillId="0" borderId="61" xfId="0" applyFont="1" applyBorder="1" applyAlignment="1">
      <alignment horizontal="center" vertical="center" wrapText="1"/>
    </xf>
    <xf numFmtId="0" fontId="66" fillId="0" borderId="0" xfId="0" applyFont="1" applyAlignment="1">
      <alignment horizontal="center" vertical="center" wrapText="1"/>
    </xf>
    <xf numFmtId="0" fontId="63" fillId="0" borderId="34" xfId="0" applyFont="1" applyBorder="1" applyAlignment="1" applyProtection="1">
      <alignment horizontal="left" vertical="center" wrapText="1"/>
      <protection hidden="1"/>
    </xf>
    <xf numFmtId="0" fontId="26" fillId="0" borderId="24" xfId="0" applyFont="1" applyBorder="1" applyAlignment="1">
      <alignment horizontal="left" vertical="center" wrapText="1"/>
    </xf>
    <xf numFmtId="0" fontId="26" fillId="0" borderId="0" xfId="0" applyFont="1" applyAlignment="1">
      <alignment horizontal="left" vertical="center" wrapText="1"/>
    </xf>
    <xf numFmtId="0" fontId="66" fillId="0" borderId="47" xfId="0" applyFont="1" applyBorder="1" applyAlignment="1">
      <alignment horizontal="center" wrapText="1"/>
    </xf>
    <xf numFmtId="0" fontId="66" fillId="0" borderId="48" xfId="0" applyFont="1" applyBorder="1" applyAlignment="1">
      <alignment horizontal="center" wrapText="1"/>
    </xf>
    <xf numFmtId="0" fontId="66" fillId="0" borderId="49" xfId="0" applyFont="1" applyBorder="1" applyAlignment="1">
      <alignment horizontal="center" wrapText="1"/>
    </xf>
    <xf numFmtId="0" fontId="51" fillId="24" borderId="41" xfId="124" applyFont="1" applyFill="1" applyBorder="1" applyAlignment="1" applyProtection="1">
      <alignment horizontal="center" vertical="center"/>
      <protection hidden="1"/>
    </xf>
    <xf numFmtId="0" fontId="51" fillId="24" borderId="42" xfId="124" applyFont="1" applyFill="1" applyBorder="1" applyAlignment="1" applyProtection="1">
      <alignment horizontal="center" vertical="center"/>
      <protection hidden="1"/>
    </xf>
    <xf numFmtId="10" fontId="51" fillId="24" borderId="42" xfId="99" applyNumberFormat="1" applyFont="1" applyFill="1" applyBorder="1" applyAlignment="1" applyProtection="1">
      <alignment horizontal="center" vertical="center"/>
      <protection hidden="1"/>
    </xf>
    <xf numFmtId="176" fontId="51" fillId="24" borderId="42" xfId="124" applyNumberFormat="1" applyFont="1" applyFill="1" applyBorder="1" applyAlignment="1" applyProtection="1">
      <alignment horizontal="center" vertical="center"/>
      <protection hidden="1"/>
    </xf>
    <xf numFmtId="176" fontId="51" fillId="24" borderId="43" xfId="124" applyNumberFormat="1" applyFont="1" applyFill="1" applyBorder="1" applyAlignment="1" applyProtection="1">
      <alignment horizontal="center" vertical="center"/>
      <protection hidden="1"/>
    </xf>
    <xf numFmtId="0" fontId="53" fillId="0" borderId="0" xfId="0" applyFont="1" applyAlignment="1" applyProtection="1">
      <alignment horizontal="left"/>
      <protection hidden="1"/>
    </xf>
    <xf numFmtId="176" fontId="13" fillId="0" borderId="0" xfId="34" applyNumberFormat="1" applyFont="1" applyFill="1" applyBorder="1" applyAlignment="1" applyProtection="1">
      <alignment horizontal="left" vertical="center"/>
    </xf>
    <xf numFmtId="0" fontId="57" fillId="0" borderId="44" xfId="124" applyFont="1" applyBorder="1" applyAlignment="1" applyProtection="1">
      <alignment horizontal="center" vertical="center" wrapText="1"/>
      <protection hidden="1"/>
    </xf>
    <xf numFmtId="0" fontId="57" fillId="0" borderId="45" xfId="124" applyFont="1" applyBorder="1" applyAlignment="1" applyProtection="1">
      <alignment horizontal="center" vertical="center" wrapText="1"/>
      <protection hidden="1"/>
    </xf>
    <xf numFmtId="0" fontId="57" fillId="0" borderId="46" xfId="124" applyFont="1" applyBorder="1" applyAlignment="1" applyProtection="1">
      <alignment horizontal="center" vertical="center" wrapText="1"/>
      <protection hidden="1"/>
    </xf>
    <xf numFmtId="0" fontId="44" fillId="0" borderId="0" xfId="124" applyFont="1" applyAlignment="1" applyProtection="1">
      <alignment horizontal="center" vertical="center"/>
      <protection hidden="1"/>
    </xf>
    <xf numFmtId="0" fontId="44" fillId="0" borderId="0" xfId="124" applyFont="1" applyAlignment="1" applyProtection="1">
      <alignment horizontal="center" vertical="center" wrapText="1"/>
      <protection hidden="1"/>
    </xf>
    <xf numFmtId="0" fontId="51" fillId="0" borderId="41" xfId="124" applyFont="1" applyBorder="1" applyAlignment="1" applyProtection="1">
      <alignment horizontal="center" vertical="center"/>
      <protection hidden="1"/>
    </xf>
    <xf numFmtId="0" fontId="51" fillId="0" borderId="42" xfId="124" applyFont="1" applyBorder="1" applyAlignment="1" applyProtection="1">
      <alignment horizontal="center" vertical="center"/>
      <protection hidden="1"/>
    </xf>
    <xf numFmtId="10" fontId="51" fillId="0" borderId="42" xfId="99" applyNumberFormat="1" applyFont="1" applyFill="1" applyBorder="1" applyAlignment="1" applyProtection="1">
      <alignment horizontal="center" vertical="center"/>
      <protection hidden="1"/>
    </xf>
    <xf numFmtId="176" fontId="51" fillId="0" borderId="42" xfId="124" applyNumberFormat="1" applyFont="1" applyBorder="1" applyAlignment="1" applyProtection="1">
      <alignment horizontal="center" vertical="center"/>
      <protection hidden="1"/>
    </xf>
    <xf numFmtId="176" fontId="51" fillId="0" borderId="43" xfId="124" applyNumberFormat="1" applyFont="1" applyBorder="1" applyAlignment="1" applyProtection="1">
      <alignment horizontal="center" vertical="center"/>
      <protection hidden="1"/>
    </xf>
    <xf numFmtId="164" fontId="50" fillId="0" borderId="0" xfId="124" applyNumberFormat="1" applyFont="1" applyAlignment="1" applyProtection="1">
      <alignment horizontal="center" vertical="center" wrapText="1"/>
      <protection hidden="1"/>
    </xf>
    <xf numFmtId="164" fontId="2" fillId="0" borderId="0" xfId="124" applyNumberFormat="1" applyFont="1" applyAlignment="1" applyProtection="1">
      <alignment horizontal="center" vertical="top"/>
      <protection hidden="1"/>
    </xf>
    <xf numFmtId="0" fontId="2" fillId="0" borderId="21"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0" borderId="29" xfId="0" applyFont="1" applyBorder="1" applyAlignment="1" applyProtection="1">
      <alignment horizontal="left" vertical="center" wrapText="1"/>
      <protection hidden="1"/>
    </xf>
    <xf numFmtId="0" fontId="2" fillId="0" borderId="23"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8" xfId="0" applyFont="1" applyBorder="1" applyAlignment="1" applyProtection="1">
      <alignment horizontal="left" vertical="center" wrapText="1"/>
      <protection hidden="1"/>
    </xf>
    <xf numFmtId="0" fontId="22" fillId="6" borderId="23" xfId="0" applyFont="1" applyFill="1" applyBorder="1" applyAlignment="1" applyProtection="1">
      <alignment horizontal="left" vertical="center"/>
      <protection locked="0"/>
    </xf>
    <xf numFmtId="0" fontId="22" fillId="6" borderId="0" xfId="0" applyFont="1" applyFill="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14" fontId="1" fillId="0" borderId="60" xfId="95" applyNumberFormat="1" applyFont="1" applyBorder="1" applyAlignment="1" applyProtection="1">
      <alignment horizontal="left" vertical="top"/>
      <protection locked="0"/>
    </xf>
    <xf numFmtId="14" fontId="1" fillId="0" borderId="2" xfId="95" applyNumberFormat="1" applyFont="1" applyBorder="1" applyAlignment="1" applyProtection="1">
      <alignment horizontal="left" vertical="top"/>
      <protection locked="0"/>
    </xf>
    <xf numFmtId="0" fontId="1" fillId="0" borderId="15" xfId="95"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9" fillId="0" borderId="10" xfId="95" applyFont="1" applyBorder="1" applyAlignment="1" applyProtection="1">
      <alignment horizontal="center" vertical="center"/>
      <protection hidden="1"/>
    </xf>
    <xf numFmtId="165" fontId="19" fillId="0" borderId="10" xfId="95" applyNumberFormat="1" applyFont="1" applyBorder="1" applyAlignment="1" applyProtection="1">
      <alignment horizontal="center" vertical="center"/>
      <protection locked="0" hidden="1"/>
    </xf>
    <xf numFmtId="0" fontId="19" fillId="0" borderId="10" xfId="95" applyFont="1" applyBorder="1" applyAlignment="1" applyProtection="1">
      <alignment horizontal="left" vertical="center"/>
      <protection locked="0" hidden="1"/>
    </xf>
    <xf numFmtId="0" fontId="19" fillId="0" borderId="57" xfId="95" applyFont="1" applyBorder="1" applyAlignment="1" applyProtection="1">
      <alignment horizontal="left" vertical="center"/>
      <protection hidden="1"/>
    </xf>
    <xf numFmtId="0" fontId="19" fillId="0" borderId="39" xfId="95" applyFont="1" applyBorder="1" applyAlignment="1" applyProtection="1">
      <alignment horizontal="left" vertical="center"/>
      <protection hidden="1"/>
    </xf>
    <xf numFmtId="0" fontId="18" fillId="6" borderId="19" xfId="0" applyFont="1" applyFill="1" applyBorder="1" applyAlignment="1" applyProtection="1">
      <alignment horizontal="left" vertical="top"/>
      <protection hidden="1"/>
    </xf>
    <xf numFmtId="0" fontId="18" fillId="6" borderId="20" xfId="0" applyFont="1" applyFill="1" applyBorder="1" applyAlignment="1" applyProtection="1">
      <alignment horizontal="left" vertical="top"/>
      <protection hidden="1"/>
    </xf>
    <xf numFmtId="0" fontId="18" fillId="6" borderId="28" xfId="0" applyFont="1" applyFill="1" applyBorder="1" applyAlignment="1" applyProtection="1">
      <alignment horizontal="left" vertical="top"/>
      <protection hidden="1"/>
    </xf>
    <xf numFmtId="0" fontId="18" fillId="6" borderId="21" xfId="0" applyFont="1" applyFill="1" applyBorder="1" applyAlignment="1" applyProtection="1">
      <alignment horizontal="left" vertical="top"/>
      <protection hidden="1"/>
    </xf>
    <xf numFmtId="0" fontId="18" fillId="6" borderId="29" xfId="0" applyFont="1" applyFill="1" applyBorder="1" applyAlignment="1" applyProtection="1">
      <alignment horizontal="left" vertical="top"/>
      <protection hidden="1"/>
    </xf>
    <xf numFmtId="0" fontId="1" fillId="6" borderId="25" xfId="0" applyFont="1" applyFill="1" applyBorder="1" applyAlignment="1" applyProtection="1">
      <alignment horizontal="left"/>
      <protection locked="0"/>
    </xf>
    <xf numFmtId="0" fontId="1" fillId="6" borderId="26" xfId="0" applyFont="1" applyFill="1" applyBorder="1" applyAlignment="1" applyProtection="1">
      <alignment horizontal="left"/>
      <protection locked="0"/>
    </xf>
    <xf numFmtId="0" fontId="1" fillId="6" borderId="32" xfId="0" applyFont="1" applyFill="1" applyBorder="1" applyAlignment="1" applyProtection="1">
      <alignment horizontal="left"/>
      <protection locked="0"/>
    </xf>
    <xf numFmtId="0" fontId="1" fillId="6" borderId="33" xfId="0" applyFont="1" applyFill="1" applyBorder="1" applyAlignment="1" applyProtection="1">
      <alignment horizontal="left"/>
      <protection locked="0"/>
    </xf>
    <xf numFmtId="0" fontId="0" fillId="0" borderId="33" xfId="0" applyBorder="1" applyAlignment="1" applyProtection="1">
      <alignment horizontal="left"/>
      <protection locked="0" hidden="1"/>
    </xf>
    <xf numFmtId="0" fontId="0" fillId="0" borderId="32" xfId="0" applyBorder="1" applyAlignment="1" applyProtection="1">
      <alignment horizontal="left"/>
      <protection locked="0" hidden="1"/>
    </xf>
    <xf numFmtId="175" fontId="1" fillId="6" borderId="33" xfId="0" applyNumberFormat="1" applyFont="1" applyFill="1" applyBorder="1" applyAlignment="1" applyProtection="1">
      <alignment horizontal="left"/>
      <protection locked="0"/>
    </xf>
    <xf numFmtId="175" fontId="1" fillId="6" borderId="18" xfId="0" applyNumberFormat="1" applyFont="1" applyFill="1" applyBorder="1" applyAlignment="1" applyProtection="1">
      <alignment horizontal="left"/>
      <protection locked="0"/>
    </xf>
    <xf numFmtId="0" fontId="18" fillId="6" borderId="4" xfId="0" applyFont="1" applyFill="1" applyBorder="1" applyAlignment="1" applyProtection="1">
      <alignment horizontal="left" vertical="top"/>
      <protection hidden="1"/>
    </xf>
    <xf numFmtId="0" fontId="18" fillId="6" borderId="5" xfId="0" applyFont="1" applyFill="1" applyBorder="1" applyAlignment="1" applyProtection="1">
      <alignment horizontal="left" vertical="top"/>
      <protection hidden="1"/>
    </xf>
    <xf numFmtId="0" fontId="18" fillId="6" borderId="54" xfId="0" applyFont="1" applyFill="1" applyBorder="1" applyAlignment="1" applyProtection="1">
      <alignment horizontal="left" vertical="top"/>
      <protection hidden="1"/>
    </xf>
    <xf numFmtId="0" fontId="18" fillId="6" borderId="40" xfId="0" applyFont="1" applyFill="1" applyBorder="1" applyAlignment="1" applyProtection="1">
      <alignment horizontal="left" vertical="top"/>
      <protection hidden="1"/>
    </xf>
    <xf numFmtId="0" fontId="18" fillId="6" borderId="6" xfId="0" applyFont="1" applyFill="1" applyBorder="1" applyAlignment="1" applyProtection="1">
      <alignment horizontal="left" vertical="top"/>
      <protection hidden="1"/>
    </xf>
    <xf numFmtId="0" fontId="1" fillId="6" borderId="31" xfId="0" applyFont="1" applyFill="1" applyBorder="1" applyAlignment="1" applyProtection="1">
      <alignment horizontal="left"/>
      <protection locked="0"/>
    </xf>
    <xf numFmtId="0" fontId="1" fillId="6" borderId="24" xfId="0" applyFont="1" applyFill="1" applyBorder="1" applyAlignment="1" applyProtection="1">
      <alignment horizontal="left"/>
      <protection locked="0"/>
    </xf>
    <xf numFmtId="0" fontId="1" fillId="6" borderId="30" xfId="0" applyFont="1" applyFill="1" applyBorder="1" applyAlignment="1" applyProtection="1">
      <alignment horizontal="left"/>
      <protection locked="0"/>
    </xf>
    <xf numFmtId="0" fontId="1" fillId="6" borderId="13" xfId="0" applyFont="1" applyFill="1" applyBorder="1" applyAlignment="1" applyProtection="1">
      <alignment horizontal="left"/>
      <protection locked="0"/>
    </xf>
    <xf numFmtId="0" fontId="0" fillId="0" borderId="13" xfId="0" applyBorder="1" applyAlignment="1" applyProtection="1">
      <alignment horizontal="left"/>
      <protection locked="0" hidden="1"/>
    </xf>
    <xf numFmtId="0" fontId="0" fillId="0" borderId="30" xfId="0" applyBorder="1" applyAlignment="1" applyProtection="1">
      <alignment horizontal="left"/>
      <protection locked="0" hidden="1"/>
    </xf>
    <xf numFmtId="175" fontId="1" fillId="6" borderId="13" xfId="0" applyNumberFormat="1" applyFont="1" applyFill="1" applyBorder="1" applyAlignment="1" applyProtection="1">
      <alignment horizontal="left"/>
      <protection locked="0"/>
    </xf>
    <xf numFmtId="175" fontId="1" fillId="6" borderId="12" xfId="0" applyNumberFormat="1" applyFont="1" applyFill="1" applyBorder="1" applyAlignment="1" applyProtection="1">
      <alignment horizontal="left"/>
      <protection locked="0"/>
    </xf>
    <xf numFmtId="49" fontId="1" fillId="6" borderId="13" xfId="0" applyNumberFormat="1" applyFont="1" applyFill="1" applyBorder="1" applyAlignment="1" applyProtection="1">
      <alignment horizontal="left"/>
      <protection locked="0"/>
    </xf>
    <xf numFmtId="49" fontId="1" fillId="6" borderId="30" xfId="0" applyNumberFormat="1" applyFont="1" applyFill="1" applyBorder="1" applyAlignment="1" applyProtection="1">
      <alignment horizontal="left"/>
      <protection locked="0"/>
    </xf>
    <xf numFmtId="0" fontId="1" fillId="6" borderId="23" xfId="0" applyFont="1" applyFill="1" applyBorder="1" applyAlignment="1" applyProtection="1">
      <alignment horizontal="left"/>
      <protection locked="0"/>
    </xf>
    <xf numFmtId="0" fontId="1" fillId="6" borderId="0" xfId="0" applyFont="1" applyFill="1" applyAlignment="1" applyProtection="1">
      <alignment horizontal="left"/>
      <protection locked="0"/>
    </xf>
    <xf numFmtId="0" fontId="1" fillId="6" borderId="27" xfId="0" applyFont="1" applyFill="1" applyBorder="1" applyAlignment="1" applyProtection="1">
      <alignment horizontal="left"/>
      <protection locked="0"/>
    </xf>
    <xf numFmtId="0" fontId="22" fillId="6" borderId="23" xfId="0" applyFont="1" applyFill="1" applyBorder="1" applyAlignment="1" applyProtection="1">
      <alignment horizontal="left"/>
      <protection locked="0"/>
    </xf>
    <xf numFmtId="0" fontId="22" fillId="6" borderId="27" xfId="0" applyFont="1" applyFill="1" applyBorder="1" applyAlignment="1" applyProtection="1">
      <alignment horizontal="left"/>
      <protection locked="0"/>
    </xf>
    <xf numFmtId="49" fontId="1" fillId="6" borderId="23" xfId="0" applyNumberFormat="1" applyFont="1" applyFill="1" applyBorder="1" applyAlignment="1" applyProtection="1">
      <alignment horizontal="left"/>
      <protection locked="0"/>
    </xf>
    <xf numFmtId="49" fontId="1" fillId="6" borderId="27" xfId="0" applyNumberFormat="1" applyFont="1" applyFill="1" applyBorder="1" applyAlignment="1" applyProtection="1">
      <alignment horizontal="left"/>
      <protection locked="0"/>
    </xf>
    <xf numFmtId="175" fontId="1" fillId="6" borderId="23" xfId="0" applyNumberFormat="1" applyFont="1" applyFill="1" applyBorder="1" applyAlignment="1" applyProtection="1">
      <alignment horizontal="left"/>
      <protection locked="0"/>
    </xf>
    <xf numFmtId="175" fontId="1" fillId="6" borderId="8" xfId="0" applyNumberFormat="1" applyFont="1" applyFill="1" applyBorder="1" applyAlignment="1" applyProtection="1">
      <alignment horizontal="left"/>
      <protection locked="0"/>
    </xf>
    <xf numFmtId="14" fontId="1" fillId="0" borderId="25" xfId="0" applyNumberFormat="1" applyFont="1" applyBorder="1" applyAlignment="1" applyProtection="1">
      <alignment horizontal="center"/>
      <protection locked="0"/>
    </xf>
    <xf numFmtId="14" fontId="1" fillId="0" borderId="26" xfId="0" applyNumberFormat="1" applyFont="1" applyBorder="1" applyAlignment="1" applyProtection="1">
      <alignment horizontal="center"/>
      <protection locked="0"/>
    </xf>
    <xf numFmtId="14" fontId="1" fillId="0" borderId="32" xfId="0" applyNumberFormat="1" applyFont="1" applyBorder="1" applyAlignment="1" applyProtection="1">
      <alignment horizontal="center"/>
      <protection locked="0"/>
    </xf>
    <xf numFmtId="0" fontId="0" fillId="0" borderId="33"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32" xfId="0" applyBorder="1" applyAlignment="1" applyProtection="1">
      <alignment horizontal="center"/>
      <protection locked="0"/>
    </xf>
    <xf numFmtId="0" fontId="1" fillId="0" borderId="7"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3"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2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0" borderId="40" xfId="0" applyFont="1" applyBorder="1" applyAlignment="1" applyProtection="1">
      <alignment horizontal="center" vertical="top"/>
      <protection hidden="1"/>
    </xf>
    <xf numFmtId="0" fontId="18" fillId="0" borderId="54" xfId="0" applyFont="1" applyBorder="1" applyAlignment="1" applyProtection="1">
      <alignment horizontal="center" vertical="top"/>
      <protection hidden="1"/>
    </xf>
    <xf numFmtId="0" fontId="18" fillId="0" borderId="5" xfId="0" applyFont="1" applyBorder="1" applyAlignment="1" applyProtection="1">
      <alignment horizontal="center" vertical="top"/>
      <protection hidden="1"/>
    </xf>
    <xf numFmtId="0" fontId="1" fillId="0" borderId="31"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30" xfId="0" applyFont="1" applyBorder="1" applyAlignment="1" applyProtection="1">
      <alignment horizontal="left"/>
      <protection locked="0"/>
    </xf>
    <xf numFmtId="14" fontId="1" fillId="0" borderId="13" xfId="0" applyNumberFormat="1"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22" fillId="0" borderId="7" xfId="0" applyFont="1" applyBorder="1" applyAlignment="1" applyProtection="1">
      <alignment horizontal="left"/>
      <protection locked="0"/>
    </xf>
    <xf numFmtId="0" fontId="22" fillId="0" borderId="0" xfId="0" applyFont="1" applyAlignment="1" applyProtection="1">
      <alignment horizontal="left"/>
      <protection locked="0"/>
    </xf>
    <xf numFmtId="0" fontId="22" fillId="0" borderId="8" xfId="0" applyFont="1" applyBorder="1" applyAlignment="1" applyProtection="1">
      <alignment horizontal="left"/>
      <protection locked="0"/>
    </xf>
    <xf numFmtId="0" fontId="18" fillId="0" borderId="19"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8" fillId="0" borderId="21" xfId="0" applyFont="1" applyBorder="1" applyAlignment="1" applyProtection="1">
      <alignment horizontal="center" vertical="center"/>
      <protection hidden="1"/>
    </xf>
    <xf numFmtId="0" fontId="18" fillId="0" borderId="20" xfId="0" applyFont="1" applyBorder="1" applyAlignment="1" applyProtection="1">
      <alignment horizontal="center" vertical="center"/>
      <protection hidden="1"/>
    </xf>
    <xf numFmtId="0" fontId="18" fillId="0" borderId="0" xfId="0" applyFont="1" applyAlignment="1" applyProtection="1">
      <alignment horizontal="center" vertical="top"/>
      <protection hidden="1"/>
    </xf>
    <xf numFmtId="0" fontId="18" fillId="0" borderId="21" xfId="0" applyFont="1" applyBorder="1" applyAlignment="1" applyProtection="1">
      <alignment horizontal="left" vertical="top"/>
      <protection hidden="1"/>
    </xf>
    <xf numFmtId="0" fontId="18" fillId="0" borderId="20" xfId="0" applyFont="1" applyBorder="1" applyAlignment="1" applyProtection="1">
      <alignment horizontal="left" vertical="top"/>
      <protection hidden="1"/>
    </xf>
    <xf numFmtId="0" fontId="18" fillId="0" borderId="29" xfId="0" applyFont="1" applyBorder="1" applyAlignment="1" applyProtection="1">
      <alignment horizontal="left" vertical="top"/>
      <protection hidden="1"/>
    </xf>
    <xf numFmtId="14" fontId="1" fillId="0" borderId="31" xfId="0" applyNumberFormat="1" applyFont="1" applyBorder="1" applyAlignment="1" applyProtection="1">
      <alignment horizontal="left"/>
      <protection locked="0"/>
    </xf>
    <xf numFmtId="14" fontId="1" fillId="0" borderId="13" xfId="0" quotePrefix="1" applyNumberFormat="1" applyFont="1" applyBorder="1" applyAlignment="1" applyProtection="1">
      <alignment horizontal="left"/>
      <protection locked="0"/>
    </xf>
    <xf numFmtId="14" fontId="1" fillId="0" borderId="24" xfId="0" applyNumberFormat="1" applyFont="1" applyBorder="1" applyAlignment="1" applyProtection="1">
      <alignment horizontal="left"/>
      <protection locked="0"/>
    </xf>
    <xf numFmtId="14" fontId="1" fillId="0" borderId="12" xfId="0" applyNumberFormat="1" applyFont="1" applyBorder="1" applyAlignment="1" applyProtection="1">
      <alignment horizontal="left"/>
      <protection locked="0"/>
    </xf>
    <xf numFmtId="0" fontId="32" fillId="23" borderId="9" xfId="0" applyFont="1" applyFill="1" applyBorder="1" applyAlignment="1" applyProtection="1">
      <alignment horizontal="left" vertical="center"/>
      <protection hidden="1"/>
    </xf>
    <xf numFmtId="0" fontId="32" fillId="23" borderId="10" xfId="0" applyFont="1" applyFill="1" applyBorder="1" applyAlignment="1" applyProtection="1">
      <alignment horizontal="left" vertical="center"/>
      <protection hidden="1"/>
    </xf>
    <xf numFmtId="0" fontId="32" fillId="23" borderId="11" xfId="0" applyFont="1" applyFill="1" applyBorder="1" applyAlignment="1" applyProtection="1">
      <alignment horizontal="left" vertical="center"/>
      <protection hidden="1"/>
    </xf>
    <xf numFmtId="0" fontId="1" fillId="0" borderId="31" xfId="95" applyFont="1" applyBorder="1" applyAlignment="1" applyProtection="1">
      <alignment horizontal="left"/>
      <protection locked="0"/>
    </xf>
    <xf numFmtId="0" fontId="1" fillId="0" borderId="24" xfId="95" applyFont="1" applyBorder="1" applyAlignment="1" applyProtection="1">
      <alignment horizontal="left"/>
      <protection locked="0"/>
    </xf>
    <xf numFmtId="0" fontId="1" fillId="0" borderId="30" xfId="95" applyFont="1" applyBorder="1" applyAlignment="1" applyProtection="1">
      <alignment horizontal="left"/>
      <protection locked="0"/>
    </xf>
    <xf numFmtId="0" fontId="1" fillId="0" borderId="13" xfId="95" applyFont="1" applyBorder="1" applyAlignment="1" applyProtection="1">
      <alignment horizontal="center" vertical="top"/>
      <protection locked="0"/>
    </xf>
    <xf numFmtId="0" fontId="1" fillId="0" borderId="24" xfId="95" applyFont="1" applyBorder="1" applyAlignment="1" applyProtection="1">
      <alignment horizontal="center" vertical="top"/>
      <protection locked="0"/>
    </xf>
    <xf numFmtId="0" fontId="1" fillId="0" borderId="30" xfId="95" applyFont="1" applyBorder="1" applyAlignment="1" applyProtection="1">
      <alignment horizontal="center" vertical="top"/>
      <protection locked="0"/>
    </xf>
    <xf numFmtId="0" fontId="1" fillId="0" borderId="13" xfId="95" applyFont="1" applyBorder="1" applyAlignment="1" applyProtection="1">
      <alignment horizontal="left" vertical="top"/>
      <protection locked="0"/>
    </xf>
    <xf numFmtId="0" fontId="1" fillId="0" borderId="24" xfId="95" applyFont="1" applyBorder="1" applyAlignment="1" applyProtection="1">
      <alignment horizontal="left" vertical="top"/>
      <protection locked="0"/>
    </xf>
    <xf numFmtId="0" fontId="1" fillId="0" borderId="12" xfId="95" applyFont="1" applyBorder="1" applyAlignment="1" applyProtection="1">
      <alignment horizontal="left" vertical="top"/>
      <protection locked="0"/>
    </xf>
    <xf numFmtId="0" fontId="1" fillId="0" borderId="30" xfId="95" applyFont="1" applyBorder="1" applyAlignment="1" applyProtection="1">
      <alignment horizontal="left" vertical="top"/>
      <protection locked="0"/>
    </xf>
    <xf numFmtId="14" fontId="1" fillId="0" borderId="31" xfId="0" applyNumberFormat="1" applyFont="1" applyBorder="1" applyAlignment="1" applyProtection="1">
      <protection locked="0"/>
    </xf>
    <xf numFmtId="0" fontId="1" fillId="0" borderId="24" xfId="0" applyFont="1" applyBorder="1" applyAlignment="1" applyProtection="1">
      <protection locked="0"/>
    </xf>
    <xf numFmtId="0" fontId="1" fillId="0" borderId="12" xfId="0" applyFont="1" applyBorder="1" applyAlignment="1" applyProtection="1">
      <protection locked="0"/>
    </xf>
  </cellXfs>
  <cellStyles count="12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xfId="126" builtinId="5"/>
    <cellStyle name="Percent [2]" xfId="98" xr:uid="{00000000-0005-0000-0000-000066000000}"/>
    <cellStyle name="Percent 10" xfId="99"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716755</xdr:colOff>
      <xdr:row>65</xdr:row>
      <xdr:rowOff>103630</xdr:rowOff>
    </xdr:from>
    <xdr:to>
      <xdr:col>8</xdr:col>
      <xdr:colOff>1336832</xdr:colOff>
      <xdr:row>68</xdr:row>
      <xdr:rowOff>110490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6730" y="138672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59532</xdr:colOff>
      <xdr:row>63</xdr:row>
      <xdr:rowOff>66675</xdr:rowOff>
    </xdr:from>
    <xdr:to>
      <xdr:col>8</xdr:col>
      <xdr:colOff>1419225</xdr:colOff>
      <xdr:row>65</xdr:row>
      <xdr:rowOff>38099</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269082" y="16992600"/>
          <a:ext cx="9989343" cy="295274"/>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6</xdr:col>
      <xdr:colOff>1804986</xdr:colOff>
      <xdr:row>1</xdr:row>
      <xdr:rowOff>47626</xdr:rowOff>
    </xdr:from>
    <xdr:to>
      <xdr:col>8</xdr:col>
      <xdr:colOff>911541</xdr:colOff>
      <xdr:row>3</xdr:row>
      <xdr:rowOff>147910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9011" y="209551"/>
          <a:ext cx="2409825" cy="416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116680</xdr:colOff>
      <xdr:row>42</xdr:row>
      <xdr:rowOff>65530</xdr:rowOff>
    </xdr:from>
    <xdr:to>
      <xdr:col>6</xdr:col>
      <xdr:colOff>1062512</xdr:colOff>
      <xdr:row>45</xdr:row>
      <xdr:rowOff>72390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3930" y="10038205"/>
          <a:ext cx="2060257" cy="530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40</xdr:row>
      <xdr:rowOff>47625</xdr:rowOff>
    </xdr:from>
    <xdr:to>
      <xdr:col>6</xdr:col>
      <xdr:colOff>1071562</xdr:colOff>
      <xdr:row>41</xdr:row>
      <xdr:rowOff>2380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8858250"/>
          <a:ext cx="6596062" cy="202405"/>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1063941</xdr:colOff>
      <xdr:row>2</xdr:row>
      <xdr:rowOff>111715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2936" y="390526"/>
          <a:ext cx="2419350" cy="411752"/>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247649" y="3238500"/>
          <a:ext cx="6629401" cy="419100"/>
        </a:xfrm>
        <a:prstGeom prst="roundRect">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55</xdr:row>
      <xdr:rowOff>47625</xdr:rowOff>
    </xdr:from>
    <xdr:to>
      <xdr:col>17</xdr:col>
      <xdr:colOff>762000</xdr:colOff>
      <xdr:row>58</xdr:row>
      <xdr:rowOff>80596</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19075" y="102489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SMGapplications@accountservicing.com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866-288-9957</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persons/person.xml><?xml version="1.0" encoding="utf-8"?>
<personList xmlns="http://schemas.microsoft.com/office/spreadsheetml/2018/threadedcomments" xmlns:x="http://schemas.openxmlformats.org/spreadsheetml/2006/main">
  <person displayName="Liz Swanson" id="{A62B6BC3-8578-46B4-8630-7743E8DCEEA7}" userId="S::lswanson@greatamerica.com::626d052c-961a-4ff4-a342-f0499db20cb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40" dT="2022-07-13T14:30:57.57" personId="{A62B6BC3-8578-46B4-8630-7743E8DCEEA7}" id="{A68110DD-62EC-4C73-8E90-6F525C48CCE5}">
    <text>I16*0.1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inancesupport@greatamerica.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IW144"/>
  <sheetViews>
    <sheetView showGridLines="0" showRowColHeaders="0" tabSelected="1" zoomScaleNormal="100" zoomScaleSheetLayoutView="80" workbookViewId="0">
      <selection activeCell="D9" sqref="D9"/>
    </sheetView>
  </sheetViews>
  <sheetFormatPr defaultColWidth="0" defaultRowHeight="12.75" zeroHeight="1"/>
  <cols>
    <col min="1" max="1" width="3.140625" style="80" customWidth="1"/>
    <col min="2" max="2" width="3.5703125" style="80" customWidth="1"/>
    <col min="3" max="3" width="31" style="80" customWidth="1"/>
    <col min="4" max="5" width="20.85546875" style="80" customWidth="1"/>
    <col min="6" max="6" width="3.5703125" style="80" customWidth="1"/>
    <col min="7" max="7" width="28.28515625" style="80" customWidth="1"/>
    <col min="8" max="8" width="21.28515625" style="80" customWidth="1"/>
    <col min="9" max="9" width="21.5703125" style="80" bestFit="1" customWidth="1"/>
    <col min="10" max="10" width="3.42578125" style="80" customWidth="1"/>
    <col min="11" max="32" width="9.140625" style="85" hidden="1" customWidth="1"/>
    <col min="33" max="16384" width="9.140625" style="80" hidden="1"/>
  </cols>
  <sheetData>
    <row r="1" spans="1:32"/>
    <row r="2" spans="1:32"/>
    <row r="3" spans="1:32"/>
    <row r="4" spans="1:32"/>
    <row r="5" spans="1:32" s="96" customFormat="1" ht="28.5">
      <c r="A5" s="93"/>
      <c r="B5" s="110" t="s">
        <v>0</v>
      </c>
      <c r="C5" s="110"/>
      <c r="D5" s="110"/>
      <c r="E5" s="110"/>
      <c r="F5" s="110"/>
      <c r="G5" s="111"/>
      <c r="H5" s="111"/>
      <c r="I5" s="111"/>
      <c r="J5" s="94"/>
      <c r="K5" s="95"/>
      <c r="L5" s="95"/>
      <c r="M5" s="95"/>
      <c r="N5" s="95"/>
      <c r="O5" s="95"/>
      <c r="P5" s="95"/>
      <c r="Q5" s="95"/>
      <c r="R5" s="95"/>
      <c r="S5" s="95"/>
      <c r="T5" s="95"/>
      <c r="U5" s="95"/>
      <c r="V5" s="95"/>
      <c r="W5" s="95"/>
      <c r="X5" s="95"/>
      <c r="Y5" s="95"/>
      <c r="Z5" s="95"/>
      <c r="AA5" s="95"/>
      <c r="AB5" s="95"/>
      <c r="AC5" s="95"/>
      <c r="AD5" s="95"/>
      <c r="AE5" s="95"/>
      <c r="AF5" s="95"/>
    </row>
    <row r="6" spans="1:32">
      <c r="A6" s="57"/>
      <c r="B6" s="57"/>
      <c r="C6" s="58"/>
      <c r="D6" s="58"/>
      <c r="E6" s="58"/>
      <c r="F6" s="58"/>
      <c r="G6" s="58"/>
      <c r="H6" s="58"/>
      <c r="I6" s="59"/>
      <c r="J6" s="59"/>
    </row>
    <row r="7" spans="1:32" ht="18">
      <c r="A7" s="57"/>
      <c r="B7" s="57"/>
      <c r="C7" s="60" t="s">
        <v>1</v>
      </c>
      <c r="D7" s="61"/>
      <c r="E7" s="61"/>
      <c r="F7" s="61"/>
      <c r="G7" s="60" t="s">
        <v>2</v>
      </c>
      <c r="H7" s="62"/>
      <c r="J7" s="63"/>
    </row>
    <row r="8" spans="1:32" ht="6" customHeight="1">
      <c r="A8" s="57"/>
      <c r="B8" s="57"/>
      <c r="C8" s="61"/>
      <c r="D8" s="61"/>
      <c r="E8" s="61"/>
      <c r="F8" s="61"/>
      <c r="G8" s="61"/>
      <c r="H8" s="62"/>
      <c r="J8" s="63"/>
    </row>
    <row r="9" spans="1:32" s="104" customFormat="1" ht="32.1" customHeight="1">
      <c r="A9" s="103"/>
      <c r="B9" s="113" t="s">
        <v>3</v>
      </c>
      <c r="C9" s="129" t="s">
        <v>4</v>
      </c>
      <c r="D9" s="125">
        <v>1500</v>
      </c>
      <c r="E9" s="103"/>
      <c r="F9" s="113" t="s">
        <v>5</v>
      </c>
      <c r="G9" s="250" t="s">
        <v>6</v>
      </c>
      <c r="H9" s="251"/>
      <c r="I9" s="121">
        <v>0.03</v>
      </c>
      <c r="J9" s="105"/>
      <c r="K9" s="106"/>
      <c r="L9" s="106"/>
      <c r="M9" s="106"/>
      <c r="N9" s="106"/>
      <c r="O9" s="106"/>
      <c r="P9" s="106"/>
      <c r="Q9" s="106"/>
      <c r="R9" s="106"/>
      <c r="S9" s="106"/>
      <c r="T9" s="106"/>
      <c r="U9" s="106"/>
      <c r="V9" s="106"/>
      <c r="W9" s="106"/>
      <c r="X9" s="106"/>
      <c r="Y9" s="106"/>
      <c r="Z9" s="106"/>
      <c r="AA9" s="106"/>
      <c r="AB9" s="106"/>
      <c r="AC9" s="106"/>
      <c r="AD9" s="106"/>
      <c r="AE9" s="106"/>
      <c r="AF9" s="106"/>
    </row>
    <row r="10" spans="1:32" s="104" customFormat="1" ht="32.1" customHeight="1">
      <c r="A10" s="103"/>
      <c r="B10" s="113" t="s">
        <v>7</v>
      </c>
      <c r="C10" s="130" t="s">
        <v>8</v>
      </c>
      <c r="D10" s="126">
        <v>115</v>
      </c>
      <c r="E10" s="103"/>
      <c r="F10" s="113" t="s">
        <v>9</v>
      </c>
      <c r="G10" s="250" t="s">
        <v>10</v>
      </c>
      <c r="H10" s="251"/>
      <c r="I10" s="122">
        <v>3</v>
      </c>
      <c r="J10" s="105"/>
      <c r="K10" s="106"/>
      <c r="L10" s="106"/>
      <c r="M10" s="106"/>
      <c r="N10" s="106"/>
      <c r="O10" s="106"/>
      <c r="P10" s="106"/>
      <c r="Q10" s="106"/>
      <c r="R10" s="106"/>
      <c r="S10" s="106"/>
      <c r="T10" s="106"/>
      <c r="U10" s="106"/>
      <c r="V10" s="106"/>
      <c r="W10" s="106"/>
      <c r="X10" s="106"/>
      <c r="Y10" s="106"/>
      <c r="Z10" s="106"/>
      <c r="AA10" s="106"/>
      <c r="AB10" s="106"/>
      <c r="AC10" s="106"/>
      <c r="AD10" s="106"/>
      <c r="AE10" s="106"/>
      <c r="AF10" s="106"/>
    </row>
    <row r="11" spans="1:32" s="104" customFormat="1" ht="32.1" customHeight="1">
      <c r="A11" s="103"/>
      <c r="B11" s="113" t="s">
        <v>11</v>
      </c>
      <c r="C11" s="130" t="s">
        <v>12</v>
      </c>
      <c r="D11" s="125">
        <v>200</v>
      </c>
      <c r="E11" s="103"/>
      <c r="F11" s="113" t="s">
        <v>13</v>
      </c>
      <c r="G11" s="250" t="s">
        <v>14</v>
      </c>
      <c r="H11" s="251"/>
      <c r="I11" s="122">
        <v>5</v>
      </c>
      <c r="J11" s="105"/>
      <c r="K11" s="106"/>
      <c r="L11" s="106"/>
      <c r="M11" s="106"/>
      <c r="N11" s="106"/>
      <c r="O11" s="106"/>
      <c r="P11" s="106"/>
      <c r="Q11" s="106"/>
      <c r="R11" s="106"/>
      <c r="S11" s="106"/>
      <c r="T11" s="106"/>
      <c r="U11" s="106"/>
      <c r="V11" s="106"/>
      <c r="W11" s="106"/>
      <c r="X11" s="106"/>
      <c r="Y11" s="106"/>
      <c r="Z11" s="106"/>
      <c r="AA11" s="106"/>
      <c r="AB11" s="106"/>
      <c r="AC11" s="106"/>
      <c r="AD11" s="106"/>
      <c r="AE11" s="106"/>
      <c r="AF11" s="106"/>
    </row>
    <row r="12" spans="1:32" ht="32.1" customHeight="1">
      <c r="A12" s="57"/>
      <c r="B12" s="113" t="s">
        <v>15</v>
      </c>
      <c r="C12" s="130" t="s">
        <v>16</v>
      </c>
      <c r="D12" s="127">
        <v>3.5</v>
      </c>
      <c r="E12" s="57"/>
      <c r="F12" s="113" t="s">
        <v>17</v>
      </c>
      <c r="G12" s="250" t="s">
        <v>18</v>
      </c>
      <c r="H12" s="251"/>
      <c r="I12" s="122">
        <v>5</v>
      </c>
      <c r="J12" s="71"/>
    </row>
    <row r="13" spans="1:32" ht="32.1" customHeight="1">
      <c r="A13" s="57"/>
      <c r="B13" s="113" t="s">
        <v>19</v>
      </c>
      <c r="C13" s="130" t="s">
        <v>20</v>
      </c>
      <c r="D13" s="126">
        <v>800</v>
      </c>
      <c r="E13" s="57"/>
      <c r="F13" s="113" t="s">
        <v>21</v>
      </c>
      <c r="G13" s="250" t="s">
        <v>22</v>
      </c>
      <c r="H13" s="251"/>
      <c r="I13" s="121">
        <v>0.4</v>
      </c>
      <c r="J13" s="71"/>
    </row>
    <row r="14" spans="1:32" ht="32.1" customHeight="1">
      <c r="A14" s="57"/>
      <c r="B14" s="57"/>
      <c r="C14" s="131"/>
      <c r="D14" s="57"/>
      <c r="E14" s="57"/>
      <c r="F14" s="113" t="s">
        <v>23</v>
      </c>
      <c r="G14" s="250" t="s">
        <v>24</v>
      </c>
      <c r="H14" s="251"/>
      <c r="I14" s="123">
        <v>0</v>
      </c>
      <c r="J14" s="71"/>
    </row>
    <row r="15" spans="1:32" ht="32.1" customHeight="1">
      <c r="A15" s="57"/>
      <c r="B15" s="57"/>
      <c r="C15" s="106"/>
      <c r="D15" s="57"/>
      <c r="E15" s="57"/>
      <c r="F15" s="113" t="s">
        <v>25</v>
      </c>
      <c r="G15" s="250" t="s">
        <v>26</v>
      </c>
      <c r="H15" s="251"/>
      <c r="I15" s="123">
        <v>0</v>
      </c>
      <c r="J15" s="71"/>
    </row>
    <row r="16" spans="1:32" ht="32.1" customHeight="1">
      <c r="A16" s="57"/>
      <c r="B16" s="57"/>
      <c r="C16" s="106"/>
      <c r="D16" s="57"/>
      <c r="E16" s="57"/>
      <c r="F16" s="113" t="s">
        <v>27</v>
      </c>
      <c r="G16" s="250" t="s">
        <v>28</v>
      </c>
      <c r="H16" s="251"/>
      <c r="I16" s="124">
        <v>10000</v>
      </c>
      <c r="J16" s="71"/>
    </row>
    <row r="17" spans="1:32" s="83" customFormat="1" ht="15.95" customHeight="1">
      <c r="A17" s="66"/>
      <c r="B17" s="66"/>
      <c r="C17" s="81"/>
      <c r="D17" s="66"/>
      <c r="E17" s="66"/>
      <c r="F17" s="66"/>
      <c r="G17" s="81"/>
      <c r="H17" s="81"/>
      <c r="I17" s="69"/>
      <c r="J17" s="69"/>
      <c r="K17" s="89"/>
      <c r="L17" s="89"/>
      <c r="M17" s="89"/>
      <c r="N17" s="89"/>
      <c r="O17" s="89"/>
      <c r="P17" s="89"/>
      <c r="Q17" s="89"/>
      <c r="R17" s="89"/>
      <c r="S17" s="89"/>
      <c r="T17" s="89"/>
      <c r="U17" s="89"/>
      <c r="V17" s="89"/>
      <c r="W17" s="89"/>
      <c r="X17" s="89"/>
      <c r="Y17" s="89"/>
      <c r="Z17" s="89"/>
      <c r="AA17" s="89"/>
      <c r="AB17" s="89"/>
      <c r="AC17" s="89"/>
      <c r="AD17" s="89"/>
      <c r="AE17" s="89"/>
      <c r="AF17" s="89"/>
    </row>
    <row r="18" spans="1:32" s="83" customFormat="1" ht="36" customHeight="1">
      <c r="A18" s="66"/>
      <c r="B18" s="66"/>
      <c r="C18" s="116" t="s">
        <v>29</v>
      </c>
      <c r="D18" s="115" t="s">
        <v>30</v>
      </c>
      <c r="E18" s="115" t="s">
        <v>31</v>
      </c>
      <c r="F18" s="82"/>
      <c r="G18" s="115" t="s">
        <v>32</v>
      </c>
      <c r="H18" s="256" t="s">
        <v>33</v>
      </c>
      <c r="I18" s="256"/>
      <c r="J18" s="69"/>
      <c r="K18" s="89"/>
      <c r="L18" s="89"/>
      <c r="M18" s="89"/>
      <c r="N18" s="89"/>
      <c r="O18" s="89"/>
      <c r="P18" s="89"/>
      <c r="Q18" s="89"/>
      <c r="R18" s="89"/>
      <c r="S18" s="89"/>
      <c r="T18" s="89"/>
      <c r="U18" s="89"/>
      <c r="V18" s="89"/>
      <c r="W18" s="89"/>
      <c r="X18" s="89"/>
      <c r="Y18" s="89"/>
      <c r="Z18" s="89"/>
      <c r="AA18" s="89"/>
      <c r="AB18" s="89"/>
      <c r="AC18" s="89"/>
      <c r="AD18" s="89"/>
      <c r="AE18" s="89"/>
      <c r="AF18" s="89"/>
    </row>
    <row r="19" spans="1:32" s="83" customFormat="1" ht="6" customHeight="1">
      <c r="A19" s="66"/>
      <c r="B19" s="66"/>
      <c r="C19" s="66"/>
      <c r="D19" s="115"/>
      <c r="E19" s="115"/>
      <c r="F19" s="82"/>
      <c r="G19" s="115"/>
      <c r="H19" s="115"/>
      <c r="I19" s="65"/>
      <c r="J19" s="69"/>
      <c r="K19" s="89"/>
      <c r="L19" s="89"/>
      <c r="M19" s="89"/>
      <c r="N19" s="89"/>
      <c r="O19" s="89"/>
      <c r="P19" s="89"/>
      <c r="Q19" s="89"/>
      <c r="R19" s="89"/>
      <c r="S19" s="89"/>
      <c r="T19" s="89"/>
      <c r="U19" s="89"/>
      <c r="V19" s="89"/>
      <c r="W19" s="89"/>
      <c r="X19" s="89"/>
      <c r="Y19" s="89"/>
      <c r="Z19" s="89"/>
      <c r="AA19" s="89"/>
      <c r="AB19" s="89"/>
      <c r="AC19" s="89"/>
      <c r="AD19" s="89"/>
      <c r="AE19" s="89"/>
      <c r="AF19" s="89"/>
    </row>
    <row r="20" spans="1:32" s="83" customFormat="1" ht="32.1" customHeight="1">
      <c r="A20" s="66"/>
      <c r="B20" s="66"/>
      <c r="C20" s="118" t="s">
        <v>34</v>
      </c>
      <c r="D20" s="128">
        <f ca="1">IFERROR(IF(($G$36-$G$45)&lt;0,"N/A",$G$36-$G$45),"n/a")</f>
        <v>81263.3</v>
      </c>
      <c r="E20" s="128">
        <f ca="1">+IFERROR($D20/$D$9,"n/a")</f>
        <v>54.175533333333334</v>
      </c>
      <c r="F20" s="119"/>
      <c r="G20" s="128">
        <f ca="1">IFERROR(IF(($G$36-SUM($G$40,$G$45))&lt;0,"N/A",(6*$G$36)-SUM($G$40,6*$G$45)),"n/a")</f>
        <v>487579.8</v>
      </c>
      <c r="H20" s="254">
        <f ca="1">+IFERROR(IF($G20="n/a","n/a",$G20/($G$40+(6*G45))),"n/a")</f>
        <v>22.977153843978854</v>
      </c>
      <c r="I20" s="255"/>
      <c r="J20" s="69"/>
      <c r="K20" s="89"/>
      <c r="L20" s="89"/>
      <c r="M20" s="89"/>
      <c r="N20" s="89"/>
      <c r="O20" s="89"/>
      <c r="P20" s="89"/>
      <c r="Q20" s="89"/>
      <c r="R20" s="89"/>
      <c r="S20" s="89"/>
      <c r="T20" s="89"/>
      <c r="U20" s="89"/>
      <c r="V20" s="89"/>
      <c r="W20" s="89"/>
      <c r="X20" s="89"/>
      <c r="Y20" s="89"/>
      <c r="Z20" s="89"/>
      <c r="AA20" s="89"/>
      <c r="AB20" s="89"/>
      <c r="AC20" s="89"/>
      <c r="AD20" s="89"/>
      <c r="AE20" s="89"/>
      <c r="AF20" s="89"/>
    </row>
    <row r="21" spans="1:32" s="83" customFormat="1" ht="6.95" customHeight="1">
      <c r="A21" s="66"/>
      <c r="B21" s="66"/>
      <c r="C21" s="66"/>
      <c r="D21" s="132"/>
      <c r="E21" s="114"/>
      <c r="G21" s="132"/>
      <c r="H21" s="133"/>
      <c r="I21" s="69"/>
      <c r="J21" s="69"/>
      <c r="K21" s="89"/>
      <c r="L21" s="89"/>
      <c r="M21" s="89"/>
      <c r="N21" s="89"/>
      <c r="O21" s="89"/>
      <c r="P21" s="89"/>
      <c r="Q21" s="89"/>
      <c r="R21" s="89"/>
      <c r="S21" s="89"/>
      <c r="T21" s="89"/>
      <c r="U21" s="89"/>
      <c r="V21" s="89"/>
      <c r="W21" s="89"/>
      <c r="X21" s="89"/>
      <c r="Y21" s="89"/>
      <c r="Z21" s="89"/>
      <c r="AA21" s="89"/>
      <c r="AB21" s="89"/>
      <c r="AC21" s="89"/>
      <c r="AD21" s="89"/>
      <c r="AE21" s="89"/>
      <c r="AF21" s="89"/>
    </row>
    <row r="22" spans="1:32" s="83" customFormat="1" ht="32.1" customHeight="1">
      <c r="A22" s="66"/>
      <c r="B22" s="66"/>
      <c r="C22" s="117" t="s">
        <v>35</v>
      </c>
      <c r="D22" s="134">
        <f ca="1">IFERROR(IF(($G$36-$G$47)&lt;0,"N/A",$G$36-$G$47),"n/a")</f>
        <v>82042.47</v>
      </c>
      <c r="E22" s="134">
        <f ca="1">+IFERROR($D22/$D$9,"n/a")</f>
        <v>54.694980000000001</v>
      </c>
      <c r="F22" s="120"/>
      <c r="G22" s="134">
        <f ca="1">IFERROR(IF(($G$36-SUM($G$40,$G$47))&lt;0,"N/A",(5*$G$36)-SUM($G$40,5*$G$47)),"n/a")</f>
        <v>410212.35</v>
      </c>
      <c r="H22" s="252">
        <f ca="1">+IFERROR(IF($G22="n/a","n/a",$G22/($G$40+(5*G47))),"n/a")</f>
        <v>29.752158634720196</v>
      </c>
      <c r="I22" s="253"/>
      <c r="J22" s="69"/>
      <c r="K22" s="89"/>
      <c r="L22" s="89"/>
      <c r="M22" s="89"/>
      <c r="N22" s="89"/>
      <c r="O22" s="89"/>
      <c r="P22" s="89"/>
      <c r="Q22" s="89"/>
      <c r="R22" s="89"/>
      <c r="S22" s="89"/>
      <c r="T22" s="89"/>
      <c r="U22" s="89"/>
      <c r="V22" s="89"/>
      <c r="W22" s="89"/>
      <c r="X22" s="89"/>
      <c r="Y22" s="89"/>
      <c r="Z22" s="89"/>
      <c r="AA22" s="89"/>
      <c r="AB22" s="89"/>
      <c r="AC22" s="89"/>
      <c r="AD22" s="89"/>
      <c r="AE22" s="89"/>
      <c r="AF22" s="89"/>
    </row>
    <row r="23" spans="1:32" s="83" customFormat="1" ht="6.95" customHeight="1">
      <c r="A23" s="66"/>
      <c r="B23" s="66"/>
      <c r="C23" s="112"/>
      <c r="D23" s="132"/>
      <c r="E23" s="114"/>
      <c r="G23" s="132"/>
      <c r="H23" s="133"/>
      <c r="I23" s="69"/>
      <c r="J23" s="69"/>
      <c r="K23" s="89"/>
      <c r="L23" s="89"/>
      <c r="M23" s="89"/>
      <c r="N23" s="89"/>
      <c r="O23" s="89"/>
      <c r="P23" s="89"/>
      <c r="Q23" s="89"/>
      <c r="R23" s="89"/>
      <c r="S23" s="89"/>
      <c r="T23" s="89"/>
      <c r="U23" s="89"/>
      <c r="V23" s="89"/>
      <c r="W23" s="89"/>
      <c r="X23" s="89"/>
      <c r="Y23" s="89"/>
      <c r="Z23" s="89"/>
      <c r="AA23" s="89"/>
      <c r="AB23" s="89"/>
      <c r="AC23" s="89"/>
      <c r="AD23" s="89"/>
      <c r="AE23" s="89"/>
      <c r="AF23" s="89"/>
    </row>
    <row r="24" spans="1:32" s="83" customFormat="1" ht="32.1" customHeight="1">
      <c r="A24" s="66"/>
      <c r="B24" s="66"/>
      <c r="C24" s="118" t="s">
        <v>36</v>
      </c>
      <c r="D24" s="128">
        <f ca="1">IFERROR(IF(($G$36-$G$49)&lt;0,"N/A",$G$36-$G$49),"n/a")</f>
        <v>82507.91</v>
      </c>
      <c r="E24" s="128">
        <f ca="1">+IFERROR($D24/$D$9,"n/a")</f>
        <v>55.005273333333335</v>
      </c>
      <c r="F24" s="119"/>
      <c r="G24" s="128">
        <f ca="1">IFERROR(IF(($G$36-SUM($G$40,$G$49))&lt;0,"N/A",(4*$G$36)-SUM($G$40,4*$G$49)),"n/a")</f>
        <v>330031.64</v>
      </c>
      <c r="H24" s="254">
        <f ca="1">+IFERROR(IF($G24="n/a","n/a",$G24/($G$40+(4*G49))),"n/a")</f>
        <v>35.996802045294906</v>
      </c>
      <c r="I24" s="255"/>
      <c r="J24" s="69"/>
      <c r="K24" s="89"/>
      <c r="L24" s="89"/>
      <c r="M24" s="89"/>
      <c r="N24" s="89"/>
      <c r="O24" s="89"/>
      <c r="P24" s="89"/>
      <c r="Q24" s="89"/>
      <c r="R24" s="89"/>
      <c r="S24" s="89"/>
      <c r="T24" s="89"/>
      <c r="U24" s="89"/>
      <c r="V24" s="89"/>
      <c r="W24" s="89"/>
      <c r="X24" s="89"/>
      <c r="Y24" s="89"/>
      <c r="Z24" s="89"/>
      <c r="AA24" s="89"/>
      <c r="AB24" s="89"/>
      <c r="AC24" s="89"/>
      <c r="AD24" s="89"/>
      <c r="AE24" s="89"/>
      <c r="AF24" s="89"/>
    </row>
    <row r="25" spans="1:32" s="83" customFormat="1" ht="6.95" customHeight="1">
      <c r="A25" s="66"/>
      <c r="B25" s="66"/>
      <c r="C25" s="81"/>
      <c r="D25" s="66"/>
      <c r="E25" s="66"/>
      <c r="F25" s="66"/>
      <c r="G25" s="81"/>
      <c r="H25" s="81"/>
      <c r="I25" s="69"/>
      <c r="J25" s="69"/>
      <c r="K25" s="89"/>
      <c r="L25" s="89"/>
      <c r="M25" s="89"/>
      <c r="N25" s="89"/>
      <c r="O25" s="89"/>
      <c r="P25" s="89"/>
      <c r="Q25" s="89"/>
      <c r="R25" s="89"/>
      <c r="S25" s="89"/>
      <c r="T25" s="89"/>
      <c r="U25" s="89"/>
      <c r="V25" s="89"/>
      <c r="W25" s="89"/>
      <c r="X25" s="89"/>
      <c r="Y25" s="89"/>
      <c r="Z25" s="89"/>
      <c r="AA25" s="89"/>
      <c r="AB25" s="89"/>
      <c r="AC25" s="89"/>
      <c r="AD25" s="89"/>
      <c r="AE25" s="89"/>
      <c r="AF25" s="89"/>
    </row>
    <row r="26" spans="1:32" s="83" customFormat="1" ht="32.1" customHeight="1">
      <c r="A26" s="66"/>
      <c r="B26" s="66"/>
      <c r="C26" s="117" t="s">
        <v>37</v>
      </c>
      <c r="D26" s="134">
        <f ca="1">IFERROR(IF(($G$36-$G$51)&lt;0,"N/A",$G$36-$G$51),"n/a")</f>
        <v>82816.47</v>
      </c>
      <c r="E26" s="134">
        <f ca="1">+IFERROR($D26/$D$9,"n/a")</f>
        <v>55.210979999999999</v>
      </c>
      <c r="F26" s="120"/>
      <c r="G26" s="134">
        <f ca="1">IFERROR(IF(($G$36-SUM($G$40,$G$47))&lt;0,"N/A",(3*$G$36)-SUM($G$40,3*$G$47)),"n/a")</f>
        <v>246127.41</v>
      </c>
      <c r="H26" s="252">
        <f ca="1">+IFERROR(IF($G26="n/a","n/a",$G26/($G$40+(3*G51))),"n/a")</f>
        <v>41.361849833377867</v>
      </c>
      <c r="I26" s="253"/>
      <c r="J26" s="69"/>
      <c r="K26" s="89"/>
      <c r="L26" s="89"/>
      <c r="M26" s="89"/>
      <c r="N26" s="89"/>
      <c r="O26" s="89"/>
      <c r="P26" s="89"/>
      <c r="Q26" s="89"/>
      <c r="R26" s="89"/>
      <c r="S26" s="89"/>
      <c r="T26" s="89"/>
      <c r="U26" s="89"/>
      <c r="V26" s="89"/>
      <c r="W26" s="89"/>
      <c r="X26" s="89"/>
      <c r="Y26" s="89"/>
      <c r="Z26" s="89"/>
      <c r="AA26" s="89"/>
      <c r="AB26" s="89"/>
      <c r="AC26" s="89"/>
      <c r="AD26" s="89"/>
      <c r="AE26" s="89"/>
      <c r="AF26" s="89"/>
    </row>
    <row r="27" spans="1:32" s="83" customFormat="1" ht="15.95" customHeight="1">
      <c r="A27" s="66"/>
      <c r="B27" s="66"/>
      <c r="C27" s="81"/>
      <c r="D27" s="66"/>
      <c r="E27" s="66"/>
      <c r="F27" s="66"/>
      <c r="G27" s="81"/>
      <c r="H27" s="81"/>
      <c r="I27" s="69"/>
      <c r="J27" s="69"/>
      <c r="K27" s="89"/>
      <c r="L27" s="89"/>
      <c r="M27" s="89"/>
      <c r="N27" s="89"/>
      <c r="O27" s="89"/>
      <c r="P27" s="89"/>
      <c r="Q27" s="89"/>
      <c r="R27" s="89"/>
      <c r="S27" s="89"/>
      <c r="T27" s="89"/>
      <c r="U27" s="89"/>
      <c r="V27" s="89"/>
      <c r="W27" s="89"/>
      <c r="X27" s="89"/>
      <c r="Y27" s="89"/>
      <c r="Z27" s="89"/>
      <c r="AA27" s="89"/>
      <c r="AB27" s="89"/>
      <c r="AC27" s="89"/>
      <c r="AD27" s="89"/>
      <c r="AE27" s="89"/>
      <c r="AF27" s="89"/>
    </row>
    <row r="28" spans="1:32" s="83" customFormat="1" ht="18">
      <c r="A28" s="66"/>
      <c r="B28" s="66"/>
      <c r="D28" s="60" t="s">
        <v>38</v>
      </c>
      <c r="G28" s="107" t="s">
        <v>39</v>
      </c>
      <c r="H28" s="107" t="s">
        <v>31</v>
      </c>
      <c r="J28" s="69"/>
      <c r="K28" s="89"/>
      <c r="L28" s="89"/>
      <c r="M28" s="89"/>
      <c r="N28" s="89"/>
      <c r="O28" s="89"/>
      <c r="P28" s="89"/>
      <c r="Q28" s="89"/>
      <c r="R28" s="89"/>
      <c r="S28" s="89"/>
      <c r="T28" s="89"/>
      <c r="U28" s="89"/>
      <c r="V28" s="89"/>
      <c r="W28" s="89"/>
      <c r="X28" s="89"/>
      <c r="Y28" s="89"/>
      <c r="Z28" s="89"/>
      <c r="AA28" s="89"/>
      <c r="AB28" s="89"/>
      <c r="AC28" s="89"/>
      <c r="AD28" s="89"/>
      <c r="AE28" s="89"/>
      <c r="AF28" s="89"/>
    </row>
    <row r="29" spans="1:32" s="83" customFormat="1" ht="11.25">
      <c r="A29" s="66"/>
      <c r="B29" s="66"/>
      <c r="G29" s="108"/>
      <c r="H29" s="109"/>
      <c r="J29" s="69"/>
      <c r="K29" s="89"/>
      <c r="L29" s="89"/>
      <c r="M29" s="89"/>
      <c r="N29" s="89"/>
      <c r="O29" s="89"/>
      <c r="P29" s="89"/>
      <c r="Q29" s="89"/>
      <c r="R29" s="89"/>
      <c r="S29" s="89"/>
      <c r="T29" s="89"/>
      <c r="U29" s="89"/>
      <c r="V29" s="89"/>
      <c r="W29" s="89"/>
      <c r="X29" s="89"/>
      <c r="Y29" s="89"/>
      <c r="Z29" s="89"/>
      <c r="AA29" s="89"/>
      <c r="AB29" s="89"/>
      <c r="AC29" s="89"/>
      <c r="AD29" s="89"/>
      <c r="AE29" s="89"/>
      <c r="AF29" s="89"/>
    </row>
    <row r="30" spans="1:32" s="85" customFormat="1" ht="32.1" customHeight="1">
      <c r="D30" s="265" t="s">
        <v>40</v>
      </c>
      <c r="E30" s="265"/>
      <c r="F30" s="265"/>
      <c r="G30" s="135">
        <f>+((($I$9*100)*I10)*D12)*D9</f>
        <v>47250</v>
      </c>
      <c r="H30" s="135">
        <f>+G30/$D$9</f>
        <v>31.5</v>
      </c>
      <c r="I30" s="136" t="s">
        <v>41</v>
      </c>
    </row>
    <row r="31" spans="1:32" s="85" customFormat="1" ht="32.1" customHeight="1">
      <c r="D31" s="265" t="s">
        <v>42</v>
      </c>
      <c r="E31" s="265"/>
      <c r="F31" s="265"/>
      <c r="G31" s="135">
        <f>I11*D12*D9</f>
        <v>26250</v>
      </c>
      <c r="H31" s="135">
        <f t="shared" ref="H31:H35" si="0">+G31/$D$9</f>
        <v>17.5</v>
      </c>
      <c r="I31" s="136" t="s">
        <v>43</v>
      </c>
    </row>
    <row r="32" spans="1:32" s="85" customFormat="1" ht="32.1" customHeight="1">
      <c r="D32" s="265" t="s">
        <v>44</v>
      </c>
      <c r="E32" s="265"/>
      <c r="F32" s="265"/>
      <c r="G32" s="135">
        <f>+(D9*I13)*(D12*I12)</f>
        <v>10500</v>
      </c>
      <c r="H32" s="135">
        <f t="shared" si="0"/>
        <v>7</v>
      </c>
      <c r="I32" s="136" t="s">
        <v>45</v>
      </c>
    </row>
    <row r="33" spans="4:9" s="85" customFormat="1" ht="32.1" customHeight="1">
      <c r="D33" s="265" t="s">
        <v>46</v>
      </c>
      <c r="E33" s="265"/>
      <c r="F33" s="265"/>
      <c r="G33" s="135">
        <f>+D9*I15*D10</f>
        <v>0</v>
      </c>
      <c r="H33" s="135">
        <f t="shared" si="0"/>
        <v>0</v>
      </c>
      <c r="I33" s="136" t="s">
        <v>47</v>
      </c>
    </row>
    <row r="34" spans="4:9" s="85" customFormat="1" ht="32.1" customHeight="1">
      <c r="D34" s="265" t="s">
        <v>48</v>
      </c>
      <c r="E34" s="265"/>
      <c r="F34" s="265"/>
      <c r="G34" s="135">
        <f>+((D9*I15)*(I14*D11))*D12</f>
        <v>0</v>
      </c>
      <c r="H34" s="135">
        <f t="shared" si="0"/>
        <v>0</v>
      </c>
      <c r="I34" s="136" t="s">
        <v>49</v>
      </c>
    </row>
    <row r="35" spans="4:9" s="85" customFormat="1" ht="32.1" customHeight="1">
      <c r="D35" s="264" t="s">
        <v>50</v>
      </c>
      <c r="E35" s="264"/>
      <c r="F35" s="264"/>
      <c r="G35" s="135">
        <f>+D13</f>
        <v>800</v>
      </c>
      <c r="H35" s="135">
        <f t="shared" si="0"/>
        <v>0.53333333333333333</v>
      </c>
      <c r="I35" s="136" t="s">
        <v>51</v>
      </c>
    </row>
    <row r="36" spans="4:9" s="85" customFormat="1" ht="32.1" customHeight="1" thickBot="1">
      <c r="D36" s="263" t="s">
        <v>52</v>
      </c>
      <c r="E36" s="263"/>
      <c r="F36" s="263"/>
      <c r="G36" s="137">
        <f>+SUM(G30:G35)</f>
        <v>84800</v>
      </c>
      <c r="H36" s="137">
        <f>+SUM(H30:H35)</f>
        <v>56.533333333333331</v>
      </c>
    </row>
    <row r="37" spans="4:9" s="85" customFormat="1" ht="15.95" customHeight="1">
      <c r="D37" s="138"/>
      <c r="E37" s="138"/>
      <c r="F37" s="138"/>
      <c r="G37" s="139"/>
      <c r="H37" s="139"/>
    </row>
    <row r="38" spans="4:9" s="85" customFormat="1" ht="32.1" customHeight="1" thickBot="1">
      <c r="D38" s="260" t="s">
        <v>53</v>
      </c>
      <c r="E38" s="260"/>
      <c r="F38" s="260"/>
      <c r="G38" s="260"/>
      <c r="H38" s="260"/>
    </row>
    <row r="39" spans="4:9" s="140" customFormat="1" ht="24.75" customHeight="1">
      <c r="D39" s="266" t="s">
        <v>54</v>
      </c>
      <c r="E39" s="267"/>
      <c r="F39" s="267"/>
      <c r="G39" s="267"/>
      <c r="H39" s="268"/>
    </row>
    <row r="40" spans="4:9" s="140" customFormat="1" ht="32.1" hidden="1" customHeight="1">
      <c r="D40" s="261" t="s">
        <v>55</v>
      </c>
      <c r="E40" s="262"/>
      <c r="F40" s="262"/>
      <c r="G40" s="240">
        <v>0</v>
      </c>
      <c r="H40" s="241" t="str">
        <f>+"("&amp;TEXT(G40/$D$9,"$0")&amp;" PER ACRE)"</f>
        <v>($0 PER ACRE)</v>
      </c>
    </row>
    <row r="41" spans="4:9" s="140" customFormat="1" ht="32.1" customHeight="1" thickBot="1">
      <c r="D41" s="257" t="s">
        <v>56</v>
      </c>
      <c r="E41" s="258"/>
      <c r="F41" s="258"/>
      <c r="G41" s="258"/>
      <c r="H41" s="259"/>
    </row>
    <row r="42" spans="4:9" s="140" customFormat="1" ht="6" customHeight="1">
      <c r="D42" s="141"/>
      <c r="E42" s="141"/>
      <c r="F42" s="141"/>
      <c r="G42" s="141"/>
      <c r="H42" s="141"/>
    </row>
    <row r="43" spans="4:9" s="140" customFormat="1" ht="32.1" customHeight="1">
      <c r="D43" s="142" t="s">
        <v>57</v>
      </c>
      <c r="E43" s="142" t="s">
        <v>58</v>
      </c>
      <c r="F43" s="143"/>
      <c r="G43" s="142" t="s">
        <v>59</v>
      </c>
      <c r="H43" s="142" t="s">
        <v>31</v>
      </c>
    </row>
    <row r="44" spans="4:9" s="140" customFormat="1" ht="6.95" customHeight="1">
      <c r="D44" s="141"/>
      <c r="E44" s="141"/>
      <c r="F44" s="141"/>
      <c r="G44" s="141"/>
      <c r="H44" s="141"/>
    </row>
    <row r="45" spans="4:9" s="140" customFormat="1" ht="39.950000000000003" customHeight="1">
      <c r="D45" s="144" t="s">
        <v>60</v>
      </c>
      <c r="E45" s="145">
        <f ca="1">Quote!D22</f>
        <v>3.9899999999999998E-2</v>
      </c>
      <c r="F45" s="146"/>
      <c r="G45" s="128">
        <f ca="1">+Quote!F22</f>
        <v>3536.7</v>
      </c>
      <c r="H45" s="147">
        <f ca="1">IFERROR(G45/$D$9,"n/a")</f>
        <v>2.3577999999999997</v>
      </c>
    </row>
    <row r="46" spans="4:9" s="140" customFormat="1" ht="6.95" customHeight="1">
      <c r="D46" s="148"/>
      <c r="E46" s="149"/>
      <c r="F46" s="150"/>
      <c r="G46" s="132"/>
      <c r="H46" s="132"/>
    </row>
    <row r="47" spans="4:9" s="140" customFormat="1" ht="39.950000000000003" customHeight="1">
      <c r="D47" s="151" t="s">
        <v>61</v>
      </c>
      <c r="E47" s="152">
        <f ca="1">Quote!D24</f>
        <v>4.99E-2</v>
      </c>
      <c r="F47" s="153"/>
      <c r="G47" s="134">
        <f ca="1">+Quote!F24</f>
        <v>2757.53</v>
      </c>
      <c r="H47" s="154">
        <f ca="1">IFERROR(G47/$D$9,"n/a")</f>
        <v>1.8383533333333335</v>
      </c>
    </row>
    <row r="48" spans="4:9" s="140" customFormat="1" ht="6.95" customHeight="1">
      <c r="D48" s="148"/>
      <c r="E48" s="149"/>
      <c r="F48" s="150"/>
      <c r="G48" s="132"/>
      <c r="H48" s="132"/>
    </row>
    <row r="49" spans="3:9" s="140" customFormat="1" ht="39.950000000000003" customHeight="1">
      <c r="D49" s="144" t="s">
        <v>62</v>
      </c>
      <c r="E49" s="145">
        <f ca="1">Quote!D26</f>
        <v>5.5899999999999998E-2</v>
      </c>
      <c r="F49" s="146"/>
      <c r="G49" s="128">
        <f ca="1">+Quote!F26</f>
        <v>2292.09</v>
      </c>
      <c r="H49" s="147">
        <f ca="1">IFERROR(G49/$D$9,"n/a")</f>
        <v>1.5280600000000002</v>
      </c>
    </row>
    <row r="50" spans="3:9" s="85" customFormat="1" ht="6.95" customHeight="1"/>
    <row r="51" spans="3:9" s="140" customFormat="1" ht="39.950000000000003" customHeight="1">
      <c r="D51" s="151" t="s">
        <v>63</v>
      </c>
      <c r="E51" s="152">
        <f ca="1">Quote!D28</f>
        <v>5.9900000000000002E-2</v>
      </c>
      <c r="F51" s="153"/>
      <c r="G51" s="134">
        <f ca="1">+Quote!F28</f>
        <v>1983.53</v>
      </c>
      <c r="H51" s="154">
        <f ca="1">IFERROR(G51/$D$9,"n/a")</f>
        <v>1.3223533333333333</v>
      </c>
    </row>
    <row r="52" spans="3:9" s="85" customFormat="1" ht="24" customHeight="1"/>
    <row r="53" spans="3:9" s="155" customFormat="1" ht="12">
      <c r="C53" s="156" t="s">
        <v>64</v>
      </c>
      <c r="F53" s="249" t="str">
        <f ca="1">Quote!B31</f>
        <v/>
      </c>
      <c r="G53" s="249"/>
      <c r="H53" s="249"/>
      <c r="I53" s="249"/>
    </row>
    <row r="54" spans="3:9" s="155" customFormat="1" ht="12">
      <c r="C54" s="156" t="s">
        <v>65</v>
      </c>
      <c r="F54" s="249"/>
      <c r="G54" s="249"/>
      <c r="H54" s="249"/>
      <c r="I54" s="249"/>
    </row>
    <row r="55" spans="3:9" s="155" customFormat="1" ht="12">
      <c r="C55" s="156" t="s">
        <v>66</v>
      </c>
      <c r="F55" s="249"/>
      <c r="G55" s="249"/>
      <c r="H55" s="249"/>
      <c r="I55" s="249"/>
    </row>
    <row r="56" spans="3:9" s="155" customFormat="1" ht="12">
      <c r="C56" s="156" t="s">
        <v>67</v>
      </c>
      <c r="F56" s="249"/>
      <c r="G56" s="249"/>
      <c r="H56" s="249"/>
      <c r="I56" s="249"/>
    </row>
    <row r="57" spans="3:9" s="85" customFormat="1">
      <c r="F57" s="249"/>
      <c r="G57" s="249"/>
      <c r="H57" s="249"/>
      <c r="I57" s="249"/>
    </row>
    <row r="58" spans="3:9" s="85" customFormat="1">
      <c r="C58" s="231" t="s">
        <v>68</v>
      </c>
    </row>
    <row r="59" spans="3:9" s="85" customFormat="1">
      <c r="C59" s="232" t="s">
        <v>69</v>
      </c>
      <c r="D59" s="233"/>
      <c r="E59" s="233"/>
      <c r="G59"/>
      <c r="I59" s="234" t="s">
        <v>70</v>
      </c>
    </row>
    <row r="60" spans="3:9" s="85" customFormat="1">
      <c r="C60" s="232" t="s">
        <v>71</v>
      </c>
      <c r="D60" s="233"/>
      <c r="E60" s="233"/>
      <c r="G60"/>
      <c r="I60" s="234" t="str">
        <f>Quote!G37</f>
        <v>- Pricing effective through 03/31/2025</v>
      </c>
    </row>
    <row r="61" spans="3:9" s="155" customFormat="1">
      <c r="C61" s="232" t="s">
        <v>72</v>
      </c>
      <c r="D61" s="236"/>
      <c r="E61" s="236"/>
      <c r="F61" s="85"/>
      <c r="G61"/>
      <c r="I61" s="237" t="s">
        <v>73</v>
      </c>
    </row>
    <row r="62" spans="3:9" s="155" customFormat="1">
      <c r="C62" s="238" t="s">
        <v>74</v>
      </c>
      <c r="D62" s="236"/>
      <c r="E62" s="236"/>
      <c r="F62" s="85"/>
      <c r="G62"/>
      <c r="I62" s="234" t="s">
        <v>75</v>
      </c>
    </row>
    <row r="63" spans="3:9" s="155" customFormat="1">
      <c r="C63" s="235" t="s">
        <v>76</v>
      </c>
      <c r="D63" s="236"/>
      <c r="E63" s="236"/>
      <c r="F63" s="236"/>
      <c r="G63" s="85"/>
      <c r="I63" s="85"/>
    </row>
    <row r="64" spans="3:9" s="85" customFormat="1"/>
    <row r="65" spans="1:257" s="85" customFormat="1">
      <c r="A65" s="71"/>
      <c r="B65" s="71"/>
      <c r="J65" s="71"/>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c r="IV65" s="80"/>
      <c r="IW65" s="80"/>
    </row>
    <row r="66" spans="1:257" s="85" customFormat="1" ht="12" customHeight="1">
      <c r="A66" s="71"/>
      <c r="B66" s="71"/>
      <c r="C66" s="71"/>
      <c r="D66" s="71"/>
      <c r="E66" s="71"/>
      <c r="F66" s="71"/>
      <c r="G66" s="71"/>
      <c r="H66" s="71"/>
      <c r="I66" s="71"/>
      <c r="J66" s="71"/>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c r="IV66" s="80"/>
      <c r="IW66" s="80"/>
    </row>
    <row r="67" spans="1:257" s="85" customFormat="1" ht="14.25">
      <c r="A67" s="71"/>
      <c r="B67" s="71"/>
      <c r="C67" s="92" t="s">
        <v>77</v>
      </c>
      <c r="D67" s="71"/>
      <c r="E67" s="71"/>
      <c r="F67" s="71"/>
      <c r="G67" s="71"/>
      <c r="H67" s="71"/>
      <c r="I67" s="71"/>
      <c r="J67" s="71"/>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c r="IV67" s="80"/>
      <c r="IW67" s="80"/>
    </row>
    <row r="68" spans="1:257" s="85" customFormat="1" ht="14.25">
      <c r="A68" s="71"/>
      <c r="B68" s="71"/>
      <c r="C68" s="92" t="s">
        <v>78</v>
      </c>
      <c r="D68" s="71"/>
      <c r="E68" s="71"/>
      <c r="F68" s="71"/>
      <c r="G68" s="71"/>
      <c r="H68" s="71"/>
      <c r="I68" s="71"/>
      <c r="J68" s="71"/>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row>
    <row r="69" spans="1:257" s="85" customFormat="1">
      <c r="A69" s="71"/>
      <c r="B69" s="71"/>
      <c r="C69" s="91" t="s">
        <v>79</v>
      </c>
      <c r="D69" s="71"/>
      <c r="E69" s="71"/>
      <c r="F69" s="71"/>
      <c r="G69" s="71"/>
      <c r="H69" s="71"/>
      <c r="I69" s="71"/>
      <c r="J69" s="71"/>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c r="IV69" s="80"/>
      <c r="IW69" s="80"/>
    </row>
    <row r="70" spans="1:257" s="85" customFormat="1">
      <c r="A70" s="71"/>
      <c r="B70" s="71"/>
      <c r="D70" s="71"/>
      <c r="E70" s="71"/>
      <c r="F70" s="71"/>
      <c r="G70" s="71"/>
      <c r="H70" s="71"/>
      <c r="I70" s="71"/>
      <c r="J70" s="71"/>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row>
    <row r="71" spans="1:257" s="85" customFormat="1" hidden="1">
      <c r="A71" s="71"/>
      <c r="B71" s="71"/>
      <c r="C71" s="57"/>
      <c r="D71" s="57"/>
      <c r="E71" s="57"/>
      <c r="F71" s="57"/>
      <c r="G71" s="57"/>
      <c r="H71" s="57"/>
      <c r="I71" s="57"/>
      <c r="J71" s="57"/>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row>
    <row r="72" spans="1:257" s="85" customFormat="1" hidden="1">
      <c r="A72" s="71"/>
      <c r="B72" s="71"/>
      <c r="C72" s="57"/>
      <c r="D72" s="57"/>
      <c r="E72" s="57"/>
      <c r="F72" s="57"/>
      <c r="G72" s="57"/>
      <c r="H72" s="57"/>
      <c r="I72" s="57"/>
      <c r="J72" s="57"/>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row>
    <row r="73" spans="1:257" s="85" customFormat="1" hidden="1">
      <c r="A73" s="71"/>
      <c r="B73" s="71"/>
      <c r="C73" s="57"/>
      <c r="D73" s="57"/>
      <c r="E73" s="57"/>
      <c r="F73" s="57"/>
      <c r="G73" s="57"/>
      <c r="H73" s="57"/>
      <c r="I73" s="57"/>
      <c r="J73" s="57"/>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row>
    <row r="74" spans="1:257" s="85" customFormat="1" hidden="1">
      <c r="A74" s="71"/>
      <c r="B74" s="71"/>
      <c r="C74" s="235" t="s">
        <v>80</v>
      </c>
      <c r="D74" s="57"/>
      <c r="E74" s="57"/>
      <c r="F74" s="57"/>
      <c r="G74" s="57"/>
      <c r="H74" s="57"/>
      <c r="I74" s="57"/>
      <c r="J74" s="57"/>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row>
    <row r="75" spans="1:257" s="85" customFormat="1" hidden="1">
      <c r="A75" s="71"/>
      <c r="B75" s="71"/>
      <c r="C75"/>
      <c r="D75"/>
      <c r="E75"/>
      <c r="F75"/>
      <c r="G75"/>
      <c r="H75"/>
      <c r="I75"/>
      <c r="J75"/>
      <c r="K75"/>
      <c r="L75"/>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c r="IV75" s="80"/>
      <c r="IW75" s="80"/>
    </row>
    <row r="76" spans="1:257" s="85" customFormat="1" hidden="1">
      <c r="A76" s="71"/>
      <c r="B76" s="71"/>
      <c r="C76"/>
      <c r="D76"/>
      <c r="E76"/>
      <c r="F76"/>
      <c r="G76"/>
      <c r="H76"/>
      <c r="I76"/>
      <c r="J76"/>
      <c r="K76"/>
      <c r="L76"/>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c r="IV76" s="80"/>
      <c r="IW76" s="80"/>
    </row>
    <row r="77" spans="1:257" s="85" customFormat="1" hidden="1">
      <c r="A77" s="71"/>
      <c r="B77" s="71"/>
      <c r="C77"/>
      <c r="D77"/>
      <c r="E77"/>
      <c r="F77"/>
      <c r="G77"/>
      <c r="H77"/>
      <c r="I77"/>
      <c r="J77"/>
      <c r="K77"/>
      <c r="L77"/>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c r="IV77" s="80"/>
      <c r="IW77" s="80"/>
    </row>
    <row r="78" spans="1:257" s="85" customFormat="1" hidden="1">
      <c r="A78" s="71"/>
      <c r="B78" s="71"/>
      <c r="C78"/>
      <c r="D78"/>
      <c r="E78"/>
      <c r="F78"/>
      <c r="G78"/>
      <c r="H78"/>
      <c r="I78"/>
      <c r="J78"/>
      <c r="K78"/>
      <c r="L78"/>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c r="IV78" s="80"/>
      <c r="IW78" s="80"/>
    </row>
    <row r="79" spans="1:257" s="85" customFormat="1" hidden="1">
      <c r="A79" s="71"/>
      <c r="B79" s="71"/>
      <c r="C79"/>
      <c r="D79"/>
      <c r="E79"/>
      <c r="F79"/>
      <c r="G79"/>
      <c r="H79"/>
      <c r="I79"/>
      <c r="J79"/>
      <c r="K79"/>
      <c r="L79"/>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c r="IV79" s="80"/>
      <c r="IW79" s="80"/>
    </row>
    <row r="80" spans="1:257" s="85" customFormat="1" hidden="1">
      <c r="A80" s="71"/>
      <c r="B80" s="71"/>
      <c r="C80"/>
      <c r="D80"/>
      <c r="E80"/>
      <c r="F80"/>
      <c r="G80"/>
      <c r="H80"/>
      <c r="I80"/>
      <c r="J80"/>
      <c r="K80"/>
      <c r="L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c r="IV80" s="80"/>
      <c r="IW80" s="80"/>
    </row>
    <row r="81" spans="1:257" s="85" customFormat="1" hidden="1">
      <c r="A81" s="71"/>
      <c r="B81" s="71"/>
      <c r="C81"/>
      <c r="D81"/>
      <c r="E81"/>
      <c r="F81"/>
      <c r="G81"/>
      <c r="H81"/>
      <c r="I81"/>
      <c r="J81"/>
      <c r="K81"/>
      <c r="L81"/>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row>
    <row r="82" spans="1:257" s="85" customFormat="1" hidden="1">
      <c r="A82" s="71"/>
      <c r="B82" s="71"/>
      <c r="C82"/>
      <c r="D82"/>
      <c r="E82"/>
      <c r="F82"/>
      <c r="G82"/>
      <c r="H82"/>
      <c r="I82"/>
      <c r="J82"/>
      <c r="K82"/>
      <c r="L82"/>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c r="IW82" s="80"/>
    </row>
    <row r="83" spans="1:257" s="85" customFormat="1" hidden="1">
      <c r="A83" s="71"/>
      <c r="B83" s="71"/>
      <c r="C83"/>
      <c r="D83"/>
      <c r="E83"/>
      <c r="F83"/>
      <c r="G83"/>
      <c r="H83"/>
      <c r="I83"/>
      <c r="J83"/>
      <c r="K83"/>
      <c r="L83"/>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row>
    <row r="84" spans="1:257" s="85" customFormat="1" hidden="1">
      <c r="A84" s="71"/>
      <c r="B84" s="71"/>
      <c r="C84"/>
      <c r="D84"/>
      <c r="E84"/>
      <c r="F84"/>
      <c r="G84"/>
      <c r="H84"/>
      <c r="I84"/>
      <c r="J84"/>
      <c r="K84"/>
      <c r="L84"/>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c r="IV84" s="80"/>
      <c r="IW84" s="80"/>
    </row>
    <row r="85" spans="1:257" s="85" customFormat="1" hidden="1">
      <c r="A85" s="71"/>
      <c r="B85" s="71"/>
      <c r="C85"/>
      <c r="D85"/>
      <c r="E85"/>
      <c r="F85"/>
      <c r="G85"/>
      <c r="H85"/>
      <c r="I85"/>
      <c r="J85"/>
      <c r="K85"/>
      <c r="L85"/>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row>
    <row r="86" spans="1:257" s="85" customFormat="1" hidden="1">
      <c r="A86" s="71"/>
      <c r="B86" s="71"/>
      <c r="C86"/>
      <c r="D86"/>
      <c r="E86"/>
      <c r="F86"/>
      <c r="G86"/>
      <c r="H86"/>
      <c r="I86"/>
      <c r="J86"/>
      <c r="K86"/>
      <c r="L86"/>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c r="IV86" s="80"/>
      <c r="IW86" s="80"/>
    </row>
    <row r="87" spans="1:257" s="85" customFormat="1" hidden="1">
      <c r="A87" s="71"/>
      <c r="B87" s="71"/>
      <c r="C87"/>
      <c r="D87"/>
      <c r="E87"/>
      <c r="F87"/>
      <c r="G87"/>
      <c r="H87"/>
      <c r="I87"/>
      <c r="J87"/>
      <c r="K87"/>
      <c r="L87"/>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c r="IV87" s="80"/>
      <c r="IW87" s="80"/>
    </row>
    <row r="88" spans="1:257" s="85" customFormat="1" hidden="1">
      <c r="A88" s="71"/>
      <c r="B88" s="71"/>
      <c r="C88"/>
      <c r="D88"/>
      <c r="E88"/>
      <c r="F88"/>
      <c r="G88"/>
      <c r="H88"/>
      <c r="I88"/>
      <c r="J88"/>
      <c r="K88"/>
      <c r="L88"/>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row>
    <row r="89" spans="1:257" s="85" customFormat="1" hidden="1">
      <c r="A89" s="71"/>
      <c r="B89" s="71"/>
      <c r="C89"/>
      <c r="D89"/>
      <c r="E89"/>
      <c r="F89"/>
      <c r="G89"/>
      <c r="H89"/>
      <c r="I89"/>
      <c r="J89"/>
      <c r="K89"/>
      <c r="L89"/>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c r="IV89" s="80"/>
      <c r="IW89" s="80"/>
    </row>
    <row r="90" spans="1:257" s="85" customFormat="1" hidden="1">
      <c r="A90" s="71"/>
      <c r="B90" s="71"/>
      <c r="C90"/>
      <c r="D90"/>
      <c r="E90"/>
      <c r="F90"/>
      <c r="G90"/>
      <c r="H90"/>
      <c r="I90"/>
      <c r="J90"/>
      <c r="K90"/>
      <c r="L9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c r="IV90" s="80"/>
      <c r="IW90" s="80"/>
    </row>
    <row r="91" spans="1:257" s="85" customFormat="1" hidden="1">
      <c r="A91" s="71"/>
      <c r="B91" s="71"/>
      <c r="C91"/>
      <c r="D91"/>
      <c r="E91"/>
      <c r="F91"/>
      <c r="G91"/>
      <c r="H91"/>
      <c r="I91"/>
      <c r="J91"/>
      <c r="K91"/>
      <c r="L91"/>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c r="IV91" s="80"/>
      <c r="IW91" s="80"/>
    </row>
    <row r="92" spans="1:257" s="85" customFormat="1" hidden="1">
      <c r="A92" s="71"/>
      <c r="B92" s="71"/>
      <c r="C92"/>
      <c r="D92"/>
      <c r="E92"/>
      <c r="F92"/>
      <c r="G92"/>
      <c r="H92"/>
      <c r="I92"/>
      <c r="J92"/>
      <c r="K92"/>
      <c r="L92"/>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c r="IC92" s="80"/>
      <c r="ID92" s="80"/>
      <c r="IE92" s="80"/>
      <c r="IF92" s="80"/>
      <c r="IG92" s="80"/>
      <c r="IH92" s="80"/>
      <c r="II92" s="80"/>
      <c r="IJ92" s="80"/>
      <c r="IK92" s="80"/>
      <c r="IL92" s="80"/>
      <c r="IM92" s="80"/>
      <c r="IN92" s="80"/>
      <c r="IO92" s="80"/>
      <c r="IP92" s="80"/>
      <c r="IQ92" s="80"/>
      <c r="IR92" s="80"/>
      <c r="IS92" s="80"/>
      <c r="IT92" s="80"/>
      <c r="IU92" s="80"/>
      <c r="IV92" s="80"/>
      <c r="IW92" s="80"/>
    </row>
    <row r="93" spans="1:257" s="85" customFormat="1" hidden="1">
      <c r="A93" s="71"/>
      <c r="B93" s="71"/>
      <c r="C93"/>
      <c r="D93"/>
      <c r="E93"/>
      <c r="F93"/>
      <c r="G93"/>
      <c r="H93"/>
      <c r="I93"/>
      <c r="J93"/>
      <c r="K93"/>
      <c r="L93"/>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row>
    <row r="94" spans="1:257" s="85" customFormat="1" hidden="1">
      <c r="A94" s="71"/>
      <c r="B94" s="71"/>
      <c r="C94"/>
      <c r="D94"/>
      <c r="E94"/>
      <c r="F94"/>
      <c r="G94"/>
      <c r="H94"/>
      <c r="I94"/>
      <c r="J94"/>
      <c r="K94"/>
      <c r="L94"/>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row>
    <row r="95" spans="1:257" s="85" customFormat="1" hidden="1">
      <c r="A95" s="71"/>
      <c r="B95" s="71"/>
      <c r="C95"/>
      <c r="D95"/>
      <c r="E95"/>
      <c r="F95"/>
      <c r="G95"/>
      <c r="H95"/>
      <c r="I95"/>
      <c r="J95"/>
      <c r="K95"/>
      <c r="L95"/>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row>
    <row r="96" spans="1:257" s="85" customFormat="1" hidden="1">
      <c r="A96" s="71"/>
      <c r="B96" s="71"/>
      <c r="C96"/>
      <c r="D96"/>
      <c r="E96"/>
      <c r="F96"/>
      <c r="G96"/>
      <c r="H96"/>
      <c r="I96"/>
      <c r="J96"/>
      <c r="K96"/>
      <c r="L96"/>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row>
    <row r="97" spans="1:257" s="85" customFormat="1" hidden="1">
      <c r="A97" s="71"/>
      <c r="B97" s="71"/>
      <c r="C97"/>
      <c r="D97"/>
      <c r="E97"/>
      <c r="F97"/>
      <c r="G97"/>
      <c r="H97"/>
      <c r="I97"/>
      <c r="J97"/>
      <c r="K97"/>
      <c r="L97"/>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row>
    <row r="98" spans="1:257" s="85" customFormat="1" hidden="1">
      <c r="A98" s="71"/>
      <c r="B98" s="71"/>
      <c r="C98"/>
      <c r="D98"/>
      <c r="E98"/>
      <c r="F98"/>
      <c r="G98"/>
      <c r="H98"/>
      <c r="I98"/>
      <c r="J98"/>
      <c r="K98"/>
      <c r="L98"/>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c r="IV98" s="80"/>
      <c r="IW98" s="80"/>
    </row>
    <row r="99" spans="1:257" s="85" customFormat="1" hidden="1">
      <c r="A99" s="71"/>
      <c r="B99" s="71"/>
      <c r="C99"/>
      <c r="D99"/>
      <c r="E99"/>
      <c r="F99"/>
      <c r="G99"/>
      <c r="H99"/>
      <c r="I99"/>
      <c r="J99"/>
      <c r="K99"/>
      <c r="L99"/>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c r="IV99" s="80"/>
      <c r="IW99" s="80"/>
    </row>
    <row r="100" spans="1:257" s="85" customFormat="1" hidden="1">
      <c r="A100" s="71"/>
      <c r="B100" s="71"/>
      <c r="C100"/>
      <c r="D100"/>
      <c r="E100"/>
      <c r="F100"/>
      <c r="G100"/>
      <c r="H100"/>
      <c r="I100"/>
      <c r="J100"/>
      <c r="K100"/>
      <c r="L10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c r="IV100" s="80"/>
      <c r="IW100" s="80"/>
    </row>
    <row r="101" spans="1:257" s="85" customFormat="1" hidden="1">
      <c r="A101" s="71"/>
      <c r="B101" s="71"/>
      <c r="C101"/>
      <c r="D101"/>
      <c r="E101"/>
      <c r="F101"/>
      <c r="G101"/>
      <c r="H101"/>
      <c r="I101"/>
      <c r="J101"/>
      <c r="K101"/>
      <c r="L101"/>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0"/>
      <c r="GX101" s="80"/>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c r="IC101" s="80"/>
      <c r="ID101" s="80"/>
      <c r="IE101" s="80"/>
      <c r="IF101" s="80"/>
      <c r="IG101" s="80"/>
      <c r="IH101" s="80"/>
      <c r="II101" s="80"/>
      <c r="IJ101" s="80"/>
      <c r="IK101" s="80"/>
      <c r="IL101" s="80"/>
      <c r="IM101" s="80"/>
      <c r="IN101" s="80"/>
      <c r="IO101" s="80"/>
      <c r="IP101" s="80"/>
      <c r="IQ101" s="80"/>
      <c r="IR101" s="80"/>
      <c r="IS101" s="80"/>
      <c r="IT101" s="80"/>
      <c r="IU101" s="80"/>
      <c r="IV101" s="80"/>
      <c r="IW101" s="80"/>
    </row>
    <row r="102" spans="1:257" s="85" customFormat="1" hidden="1">
      <c r="A102" s="71"/>
      <c r="B102" s="71"/>
      <c r="C102"/>
      <c r="D102"/>
      <c r="E102"/>
      <c r="F102"/>
      <c r="G102"/>
      <c r="H102"/>
      <c r="I102"/>
      <c r="J102"/>
      <c r="K102"/>
      <c r="L102"/>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c r="GP102" s="80"/>
      <c r="GQ102" s="80"/>
      <c r="GR102" s="80"/>
      <c r="GS102" s="80"/>
      <c r="GT102" s="80"/>
      <c r="GU102" s="80"/>
      <c r="GV102" s="80"/>
      <c r="GW102" s="80"/>
      <c r="GX102" s="80"/>
      <c r="GY102" s="80"/>
      <c r="GZ102" s="80"/>
      <c r="HA102" s="80"/>
      <c r="HB102" s="80"/>
      <c r="HC102" s="80"/>
      <c r="HD102" s="80"/>
      <c r="HE102" s="80"/>
      <c r="HF102" s="80"/>
      <c r="HG102" s="80"/>
      <c r="HH102" s="80"/>
      <c r="HI102" s="80"/>
      <c r="HJ102" s="80"/>
      <c r="HK102" s="80"/>
      <c r="HL102" s="80"/>
      <c r="HM102" s="80"/>
      <c r="HN102" s="80"/>
      <c r="HO102" s="80"/>
      <c r="HP102" s="80"/>
      <c r="HQ102" s="80"/>
      <c r="HR102" s="80"/>
      <c r="HS102" s="80"/>
      <c r="HT102" s="80"/>
      <c r="HU102" s="80"/>
      <c r="HV102" s="80"/>
      <c r="HW102" s="80"/>
      <c r="HX102" s="80"/>
      <c r="HY102" s="80"/>
      <c r="HZ102" s="80"/>
      <c r="IA102" s="80"/>
      <c r="IB102" s="80"/>
      <c r="IC102" s="80"/>
      <c r="ID102" s="80"/>
      <c r="IE102" s="80"/>
      <c r="IF102" s="80"/>
      <c r="IG102" s="80"/>
      <c r="IH102" s="80"/>
      <c r="II102" s="80"/>
      <c r="IJ102" s="80"/>
      <c r="IK102" s="80"/>
      <c r="IL102" s="80"/>
      <c r="IM102" s="80"/>
      <c r="IN102" s="80"/>
      <c r="IO102" s="80"/>
      <c r="IP102" s="80"/>
      <c r="IQ102" s="80"/>
      <c r="IR102" s="80"/>
      <c r="IS102" s="80"/>
      <c r="IT102" s="80"/>
      <c r="IU102" s="80"/>
      <c r="IV102" s="80"/>
      <c r="IW102" s="80"/>
    </row>
    <row r="103" spans="1:257" s="85" customFormat="1" hidden="1">
      <c r="A103" s="71"/>
      <c r="B103" s="71"/>
      <c r="C103"/>
      <c r="D103"/>
      <c r="E103"/>
      <c r="F103"/>
      <c r="G103"/>
      <c r="H103"/>
      <c r="I103"/>
      <c r="J103"/>
      <c r="K103"/>
      <c r="L103"/>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c r="GG103" s="80"/>
      <c r="GH103" s="80"/>
      <c r="GI103" s="80"/>
      <c r="GJ103" s="80"/>
      <c r="GK103" s="80"/>
      <c r="GL103" s="80"/>
      <c r="GM103" s="80"/>
      <c r="GN103" s="80"/>
      <c r="GO103" s="80"/>
      <c r="GP103" s="80"/>
      <c r="GQ103" s="80"/>
      <c r="GR103" s="80"/>
      <c r="GS103" s="80"/>
      <c r="GT103" s="80"/>
      <c r="GU103" s="80"/>
      <c r="GV103" s="80"/>
      <c r="GW103" s="80"/>
      <c r="GX103" s="80"/>
      <c r="GY103" s="80"/>
      <c r="GZ103" s="80"/>
      <c r="HA103" s="80"/>
      <c r="HB103" s="80"/>
      <c r="HC103" s="80"/>
      <c r="HD103" s="80"/>
      <c r="HE103" s="80"/>
      <c r="HF103" s="80"/>
      <c r="HG103" s="80"/>
      <c r="HH103" s="80"/>
      <c r="HI103" s="80"/>
      <c r="HJ103" s="80"/>
      <c r="HK103" s="80"/>
      <c r="HL103" s="80"/>
      <c r="HM103" s="80"/>
      <c r="HN103" s="80"/>
      <c r="HO103" s="80"/>
      <c r="HP103" s="80"/>
      <c r="HQ103" s="80"/>
      <c r="HR103" s="80"/>
      <c r="HS103" s="80"/>
      <c r="HT103" s="80"/>
      <c r="HU103" s="80"/>
      <c r="HV103" s="80"/>
      <c r="HW103" s="80"/>
      <c r="HX103" s="80"/>
      <c r="HY103" s="80"/>
      <c r="HZ103" s="80"/>
      <c r="IA103" s="80"/>
      <c r="IB103" s="80"/>
      <c r="IC103" s="80"/>
      <c r="ID103" s="80"/>
      <c r="IE103" s="80"/>
      <c r="IF103" s="80"/>
      <c r="IG103" s="80"/>
      <c r="IH103" s="80"/>
      <c r="II103" s="80"/>
      <c r="IJ103" s="80"/>
      <c r="IK103" s="80"/>
      <c r="IL103" s="80"/>
      <c r="IM103" s="80"/>
      <c r="IN103" s="80"/>
      <c r="IO103" s="80"/>
      <c r="IP103" s="80"/>
      <c r="IQ103" s="80"/>
      <c r="IR103" s="80"/>
      <c r="IS103" s="80"/>
      <c r="IT103" s="80"/>
      <c r="IU103" s="80"/>
      <c r="IV103" s="80"/>
      <c r="IW103" s="80"/>
    </row>
    <row r="104" spans="1:257" s="85" customFormat="1" hidden="1">
      <c r="A104" s="71"/>
      <c r="B104" s="71"/>
      <c r="C104"/>
      <c r="D104"/>
      <c r="E104"/>
      <c r="F104"/>
      <c r="G104"/>
      <c r="H104"/>
      <c r="I104"/>
      <c r="J104"/>
      <c r="K104"/>
      <c r="L104"/>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c r="GG104" s="80"/>
      <c r="GH104" s="80"/>
      <c r="GI104" s="80"/>
      <c r="GJ104" s="80"/>
      <c r="GK104" s="80"/>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c r="IC104" s="80"/>
      <c r="ID104" s="80"/>
      <c r="IE104" s="80"/>
      <c r="IF104" s="80"/>
      <c r="IG104" s="80"/>
      <c r="IH104" s="80"/>
      <c r="II104" s="80"/>
      <c r="IJ104" s="80"/>
      <c r="IK104" s="80"/>
      <c r="IL104" s="80"/>
      <c r="IM104" s="80"/>
      <c r="IN104" s="80"/>
      <c r="IO104" s="80"/>
      <c r="IP104" s="80"/>
      <c r="IQ104" s="80"/>
      <c r="IR104" s="80"/>
      <c r="IS104" s="80"/>
      <c r="IT104" s="80"/>
      <c r="IU104" s="80"/>
      <c r="IV104" s="80"/>
      <c r="IW104" s="80"/>
    </row>
    <row r="105" spans="1:257" s="85" customFormat="1" hidden="1">
      <c r="A105" s="71"/>
      <c r="B105" s="71"/>
      <c r="C105"/>
      <c r="D105"/>
      <c r="E105"/>
      <c r="F105"/>
      <c r="G105"/>
      <c r="H105"/>
      <c r="I105"/>
      <c r="J105"/>
      <c r="K105"/>
      <c r="L105"/>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c r="IC105" s="80"/>
      <c r="ID105" s="80"/>
      <c r="IE105" s="80"/>
      <c r="IF105" s="80"/>
      <c r="IG105" s="80"/>
      <c r="IH105" s="80"/>
      <c r="II105" s="80"/>
      <c r="IJ105" s="80"/>
      <c r="IK105" s="80"/>
      <c r="IL105" s="80"/>
      <c r="IM105" s="80"/>
      <c r="IN105" s="80"/>
      <c r="IO105" s="80"/>
      <c r="IP105" s="80"/>
      <c r="IQ105" s="80"/>
      <c r="IR105" s="80"/>
      <c r="IS105" s="80"/>
      <c r="IT105" s="80"/>
      <c r="IU105" s="80"/>
      <c r="IV105" s="80"/>
      <c r="IW105" s="80"/>
    </row>
    <row r="106" spans="1:257" s="85" customFormat="1" hidden="1">
      <c r="A106" s="71"/>
      <c r="B106" s="71"/>
      <c r="C106"/>
      <c r="D106"/>
      <c r="E106"/>
      <c r="F106"/>
      <c r="G106"/>
      <c r="H106"/>
      <c r="I106"/>
      <c r="J106"/>
      <c r="K106"/>
      <c r="L106"/>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c r="IC106" s="80"/>
      <c r="ID106" s="80"/>
      <c r="IE106" s="80"/>
      <c r="IF106" s="80"/>
      <c r="IG106" s="80"/>
      <c r="IH106" s="80"/>
      <c r="II106" s="80"/>
      <c r="IJ106" s="80"/>
      <c r="IK106" s="80"/>
      <c r="IL106" s="80"/>
      <c r="IM106" s="80"/>
      <c r="IN106" s="80"/>
      <c r="IO106" s="80"/>
      <c r="IP106" s="80"/>
      <c r="IQ106" s="80"/>
      <c r="IR106" s="80"/>
      <c r="IS106" s="80"/>
      <c r="IT106" s="80"/>
      <c r="IU106" s="80"/>
      <c r="IV106" s="80"/>
      <c r="IW106" s="80"/>
    </row>
    <row r="107" spans="1:257" s="85" customFormat="1" hidden="1">
      <c r="A107" s="71"/>
      <c r="B107" s="71"/>
      <c r="C107"/>
      <c r="D107"/>
      <c r="E107"/>
      <c r="F107"/>
      <c r="G107"/>
      <c r="H107"/>
      <c r="I107"/>
      <c r="J107"/>
      <c r="K107"/>
      <c r="L107"/>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c r="IW107" s="80"/>
    </row>
    <row r="108" spans="1:257" s="85" customFormat="1" hidden="1">
      <c r="A108" s="71"/>
      <c r="B108" s="71"/>
      <c r="C108"/>
      <c r="D108"/>
      <c r="E108"/>
      <c r="F108"/>
      <c r="G108"/>
      <c r="H108"/>
      <c r="I108"/>
      <c r="J108"/>
      <c r="K108"/>
      <c r="L108"/>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row>
    <row r="109" spans="1:257" s="85" customFormat="1" hidden="1">
      <c r="A109" s="71"/>
      <c r="B109" s="71"/>
      <c r="C109"/>
      <c r="D109"/>
      <c r="E109"/>
      <c r="F109"/>
      <c r="G109"/>
      <c r="H109"/>
      <c r="I109"/>
      <c r="J109"/>
      <c r="K109"/>
      <c r="L109"/>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c r="IB109" s="80"/>
      <c r="IC109" s="80"/>
      <c r="ID109" s="80"/>
      <c r="IE109" s="80"/>
      <c r="IF109" s="80"/>
      <c r="IG109" s="80"/>
      <c r="IH109" s="80"/>
      <c r="II109" s="80"/>
      <c r="IJ109" s="80"/>
      <c r="IK109" s="80"/>
      <c r="IL109" s="80"/>
      <c r="IM109" s="80"/>
      <c r="IN109" s="80"/>
      <c r="IO109" s="80"/>
      <c r="IP109" s="80"/>
      <c r="IQ109" s="80"/>
      <c r="IR109" s="80"/>
      <c r="IS109" s="80"/>
      <c r="IT109" s="80"/>
      <c r="IU109" s="80"/>
      <c r="IV109" s="80"/>
      <c r="IW109" s="80"/>
    </row>
    <row r="110" spans="1:257" s="85" customFormat="1" hidden="1">
      <c r="A110" s="71"/>
      <c r="B110" s="71"/>
      <c r="C110"/>
      <c r="D110"/>
      <c r="E110"/>
      <c r="F110"/>
      <c r="G110"/>
      <c r="H110"/>
      <c r="I110"/>
      <c r="J110"/>
      <c r="K110"/>
      <c r="L11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c r="GP110" s="80"/>
      <c r="GQ110" s="80"/>
      <c r="GR110" s="80"/>
      <c r="GS110" s="80"/>
      <c r="GT110" s="80"/>
      <c r="GU110" s="80"/>
      <c r="GV110" s="80"/>
      <c r="GW110" s="80"/>
      <c r="GX110" s="80"/>
      <c r="GY110" s="80"/>
      <c r="GZ110" s="80"/>
      <c r="HA110" s="80"/>
      <c r="HB110" s="80"/>
      <c r="HC110" s="80"/>
      <c r="HD110" s="80"/>
      <c r="HE110" s="80"/>
      <c r="HF110" s="80"/>
      <c r="HG110" s="80"/>
      <c r="HH110" s="80"/>
      <c r="HI110" s="80"/>
      <c r="HJ110" s="80"/>
      <c r="HK110" s="80"/>
      <c r="HL110" s="80"/>
      <c r="HM110" s="80"/>
      <c r="HN110" s="80"/>
      <c r="HO110" s="80"/>
      <c r="HP110" s="80"/>
      <c r="HQ110" s="80"/>
      <c r="HR110" s="80"/>
      <c r="HS110" s="80"/>
      <c r="HT110" s="80"/>
      <c r="HU110" s="80"/>
      <c r="HV110" s="80"/>
      <c r="HW110" s="80"/>
      <c r="HX110" s="80"/>
      <c r="HY110" s="80"/>
      <c r="HZ110" s="80"/>
      <c r="IA110" s="80"/>
      <c r="IB110" s="80"/>
      <c r="IC110" s="80"/>
      <c r="ID110" s="80"/>
      <c r="IE110" s="80"/>
      <c r="IF110" s="80"/>
      <c r="IG110" s="80"/>
      <c r="IH110" s="80"/>
      <c r="II110" s="80"/>
      <c r="IJ110" s="80"/>
      <c r="IK110" s="80"/>
      <c r="IL110" s="80"/>
      <c r="IM110" s="80"/>
      <c r="IN110" s="80"/>
      <c r="IO110" s="80"/>
      <c r="IP110" s="80"/>
      <c r="IQ110" s="80"/>
      <c r="IR110" s="80"/>
      <c r="IS110" s="80"/>
      <c r="IT110" s="80"/>
      <c r="IU110" s="80"/>
      <c r="IV110" s="80"/>
      <c r="IW110" s="80"/>
    </row>
    <row r="111" spans="1:257" s="85" customFormat="1" hidden="1">
      <c r="A111" s="80"/>
      <c r="B111" s="80"/>
      <c r="C111"/>
      <c r="D111"/>
      <c r="E111"/>
      <c r="F111"/>
      <c r="G111"/>
      <c r="H111"/>
      <c r="I111"/>
      <c r="J111"/>
      <c r="K111"/>
      <c r="L111"/>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c r="IB111" s="80"/>
      <c r="IC111" s="80"/>
      <c r="ID111" s="80"/>
      <c r="IE111" s="80"/>
      <c r="IF111" s="80"/>
      <c r="IG111" s="80"/>
      <c r="IH111" s="80"/>
      <c r="II111" s="80"/>
      <c r="IJ111" s="80"/>
      <c r="IK111" s="80"/>
      <c r="IL111" s="80"/>
      <c r="IM111" s="80"/>
      <c r="IN111" s="80"/>
      <c r="IO111" s="80"/>
      <c r="IP111" s="80"/>
      <c r="IQ111" s="80"/>
      <c r="IR111" s="80"/>
      <c r="IS111" s="80"/>
      <c r="IT111" s="80"/>
      <c r="IU111" s="80"/>
      <c r="IV111" s="80"/>
      <c r="IW111" s="80"/>
    </row>
    <row r="112" spans="1:257" s="85" customFormat="1" hidden="1">
      <c r="A112" s="80"/>
      <c r="B112" s="80"/>
      <c r="C112"/>
      <c r="D112"/>
      <c r="E112"/>
      <c r="F112"/>
      <c r="G112"/>
      <c r="H112"/>
      <c r="I112"/>
      <c r="J112"/>
      <c r="K112"/>
      <c r="L112"/>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c r="IC112" s="80"/>
      <c r="ID112" s="80"/>
      <c r="IE112" s="80"/>
      <c r="IF112" s="80"/>
      <c r="IG112" s="80"/>
      <c r="IH112" s="80"/>
      <c r="II112" s="80"/>
      <c r="IJ112" s="80"/>
      <c r="IK112" s="80"/>
      <c r="IL112" s="80"/>
      <c r="IM112" s="80"/>
      <c r="IN112" s="80"/>
      <c r="IO112" s="80"/>
      <c r="IP112" s="80"/>
      <c r="IQ112" s="80"/>
      <c r="IR112" s="80"/>
      <c r="IS112" s="80"/>
      <c r="IT112" s="80"/>
      <c r="IU112" s="80"/>
      <c r="IV112" s="80"/>
      <c r="IW112" s="80"/>
    </row>
    <row r="113" spans="1:257" s="85" customFormat="1" hidden="1">
      <c r="A113" s="80"/>
      <c r="B113" s="80"/>
      <c r="C113"/>
      <c r="D113"/>
      <c r="E113"/>
      <c r="F113"/>
      <c r="G113"/>
      <c r="H113"/>
      <c r="I113"/>
      <c r="J113"/>
      <c r="K113"/>
      <c r="L113"/>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c r="IC113" s="80"/>
      <c r="ID113" s="80"/>
      <c r="IE113" s="80"/>
      <c r="IF113" s="80"/>
      <c r="IG113" s="80"/>
      <c r="IH113" s="80"/>
      <c r="II113" s="80"/>
      <c r="IJ113" s="80"/>
      <c r="IK113" s="80"/>
      <c r="IL113" s="80"/>
      <c r="IM113" s="80"/>
      <c r="IN113" s="80"/>
      <c r="IO113" s="80"/>
      <c r="IP113" s="80"/>
      <c r="IQ113" s="80"/>
      <c r="IR113" s="80"/>
      <c r="IS113" s="80"/>
      <c r="IT113" s="80"/>
      <c r="IU113" s="80"/>
      <c r="IV113" s="80"/>
      <c r="IW113" s="80"/>
    </row>
    <row r="114" spans="1:257" s="85" customFormat="1" hidden="1">
      <c r="A114" s="80"/>
      <c r="B114" s="80"/>
      <c r="C114"/>
      <c r="D114"/>
      <c r="E114"/>
      <c r="F114"/>
      <c r="G114"/>
      <c r="H114"/>
      <c r="I114"/>
      <c r="J114"/>
      <c r="K114"/>
      <c r="L114"/>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c r="IC114" s="80"/>
      <c r="ID114" s="80"/>
      <c r="IE114" s="80"/>
      <c r="IF114" s="80"/>
      <c r="IG114" s="80"/>
      <c r="IH114" s="80"/>
      <c r="II114" s="80"/>
      <c r="IJ114" s="80"/>
      <c r="IK114" s="80"/>
      <c r="IL114" s="80"/>
      <c r="IM114" s="80"/>
      <c r="IN114" s="80"/>
      <c r="IO114" s="80"/>
      <c r="IP114" s="80"/>
      <c r="IQ114" s="80"/>
      <c r="IR114" s="80"/>
      <c r="IS114" s="80"/>
      <c r="IT114" s="80"/>
      <c r="IU114" s="80"/>
      <c r="IV114" s="80"/>
      <c r="IW114" s="80"/>
    </row>
    <row r="115" spans="1:257" s="85" customFormat="1" hidden="1">
      <c r="A115" s="80"/>
      <c r="B115" s="80"/>
      <c r="C115" s="87"/>
      <c r="D115" s="87"/>
      <c r="E115" s="87"/>
      <c r="F115" s="87"/>
      <c r="G115" s="87"/>
      <c r="H115" s="87"/>
      <c r="I115" s="87"/>
      <c r="J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c r="IC115" s="80"/>
      <c r="ID115" s="80"/>
      <c r="IE115" s="80"/>
      <c r="IF115" s="80"/>
      <c r="IG115" s="80"/>
      <c r="IH115" s="80"/>
      <c r="II115" s="80"/>
      <c r="IJ115" s="80"/>
      <c r="IK115" s="80"/>
      <c r="IL115" s="80"/>
      <c r="IM115" s="80"/>
      <c r="IN115" s="80"/>
      <c r="IO115" s="80"/>
      <c r="IP115" s="80"/>
      <c r="IQ115" s="80"/>
      <c r="IR115" s="80"/>
      <c r="IS115" s="80"/>
      <c r="IT115" s="80"/>
      <c r="IU115" s="80"/>
      <c r="IV115" s="80"/>
      <c r="IW115" s="80"/>
    </row>
    <row r="116" spans="1:257" s="85" customFormat="1" hidden="1">
      <c r="A116" s="80"/>
      <c r="B116" s="80"/>
      <c r="C116" s="87"/>
      <c r="D116" s="87"/>
      <c r="E116" s="87"/>
      <c r="F116" s="87"/>
      <c r="G116" s="87"/>
      <c r="H116" s="87"/>
      <c r="I116" s="87"/>
      <c r="J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c r="IC116" s="80"/>
      <c r="ID116" s="80"/>
      <c r="IE116" s="80"/>
      <c r="IF116" s="80"/>
      <c r="IG116" s="80"/>
      <c r="IH116" s="80"/>
      <c r="II116" s="80"/>
      <c r="IJ116" s="80"/>
      <c r="IK116" s="80"/>
      <c r="IL116" s="80"/>
      <c r="IM116" s="80"/>
      <c r="IN116" s="80"/>
      <c r="IO116" s="80"/>
      <c r="IP116" s="80"/>
      <c r="IQ116" s="80"/>
      <c r="IR116" s="80"/>
      <c r="IS116" s="80"/>
      <c r="IT116" s="80"/>
      <c r="IU116" s="80"/>
      <c r="IV116" s="80"/>
      <c r="IW116" s="80"/>
    </row>
    <row r="117" spans="1:257" s="85" customFormat="1" hidden="1">
      <c r="A117" s="80"/>
      <c r="B117" s="80"/>
      <c r="C117" s="87"/>
      <c r="D117" s="87"/>
      <c r="E117" s="87"/>
      <c r="F117" s="87"/>
      <c r="G117" s="87"/>
      <c r="H117" s="87"/>
      <c r="I117" s="87"/>
      <c r="J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c r="GG117" s="80"/>
      <c r="GH117" s="80"/>
      <c r="GI117" s="80"/>
      <c r="GJ117" s="80"/>
      <c r="GK117" s="80"/>
      <c r="GL117" s="80"/>
      <c r="GM117" s="80"/>
      <c r="GN117" s="80"/>
      <c r="GO117" s="80"/>
      <c r="GP117" s="80"/>
      <c r="GQ117" s="80"/>
      <c r="GR117" s="80"/>
      <c r="GS117" s="80"/>
      <c r="GT117" s="80"/>
      <c r="GU117" s="80"/>
      <c r="GV117" s="80"/>
      <c r="GW117" s="80"/>
      <c r="GX117" s="80"/>
      <c r="GY117" s="80"/>
      <c r="GZ117" s="80"/>
      <c r="HA117" s="80"/>
      <c r="HB117" s="80"/>
      <c r="HC117" s="80"/>
      <c r="HD117" s="80"/>
      <c r="HE117" s="80"/>
      <c r="HF117" s="80"/>
      <c r="HG117" s="80"/>
      <c r="HH117" s="80"/>
      <c r="HI117" s="80"/>
      <c r="HJ117" s="80"/>
      <c r="HK117" s="80"/>
      <c r="HL117" s="80"/>
      <c r="HM117" s="80"/>
      <c r="HN117" s="80"/>
      <c r="HO117" s="80"/>
      <c r="HP117" s="80"/>
      <c r="HQ117" s="80"/>
      <c r="HR117" s="80"/>
      <c r="HS117" s="80"/>
      <c r="HT117" s="80"/>
      <c r="HU117" s="80"/>
      <c r="HV117" s="80"/>
      <c r="HW117" s="80"/>
      <c r="HX117" s="80"/>
      <c r="HY117" s="80"/>
      <c r="HZ117" s="80"/>
      <c r="IA117" s="80"/>
      <c r="IB117" s="80"/>
      <c r="IC117" s="80"/>
      <c r="ID117" s="80"/>
      <c r="IE117" s="80"/>
      <c r="IF117" s="80"/>
      <c r="IG117" s="80"/>
      <c r="IH117" s="80"/>
      <c r="II117" s="80"/>
      <c r="IJ117" s="80"/>
      <c r="IK117" s="80"/>
      <c r="IL117" s="80"/>
      <c r="IM117" s="80"/>
      <c r="IN117" s="80"/>
      <c r="IO117" s="80"/>
      <c r="IP117" s="80"/>
      <c r="IQ117" s="80"/>
      <c r="IR117" s="80"/>
      <c r="IS117" s="80"/>
      <c r="IT117" s="80"/>
      <c r="IU117" s="80"/>
      <c r="IV117" s="80"/>
      <c r="IW117" s="80"/>
    </row>
    <row r="118" spans="1:257" s="85" customFormat="1" hidden="1">
      <c r="A118" s="80"/>
      <c r="B118" s="80"/>
      <c r="C118" s="87"/>
      <c r="D118" s="87"/>
      <c r="E118" s="87"/>
      <c r="F118" s="87"/>
      <c r="G118" s="87"/>
      <c r="H118" s="87"/>
      <c r="I118" s="87"/>
      <c r="J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c r="IC118" s="80"/>
      <c r="ID118" s="80"/>
      <c r="IE118" s="80"/>
      <c r="IF118" s="80"/>
      <c r="IG118" s="80"/>
      <c r="IH118" s="80"/>
      <c r="II118" s="80"/>
      <c r="IJ118" s="80"/>
      <c r="IK118" s="80"/>
      <c r="IL118" s="80"/>
      <c r="IM118" s="80"/>
      <c r="IN118" s="80"/>
      <c r="IO118" s="80"/>
      <c r="IP118" s="80"/>
      <c r="IQ118" s="80"/>
      <c r="IR118" s="80"/>
      <c r="IS118" s="80"/>
      <c r="IT118" s="80"/>
      <c r="IU118" s="80"/>
      <c r="IV118" s="80"/>
      <c r="IW118" s="80"/>
    </row>
    <row r="119" spans="1:257" s="85" customFormat="1" hidden="1">
      <c r="A119" s="80"/>
      <c r="B119" s="80"/>
      <c r="C119" s="87"/>
      <c r="D119" s="87"/>
      <c r="E119" s="87"/>
      <c r="F119" s="87"/>
      <c r="G119" s="87"/>
      <c r="H119" s="87"/>
      <c r="I119" s="87"/>
      <c r="J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c r="IC119" s="80"/>
      <c r="ID119" s="80"/>
      <c r="IE119" s="80"/>
      <c r="IF119" s="80"/>
      <c r="IG119" s="80"/>
      <c r="IH119" s="80"/>
      <c r="II119" s="80"/>
      <c r="IJ119" s="80"/>
      <c r="IK119" s="80"/>
      <c r="IL119" s="80"/>
      <c r="IM119" s="80"/>
      <c r="IN119" s="80"/>
      <c r="IO119" s="80"/>
      <c r="IP119" s="80"/>
      <c r="IQ119" s="80"/>
      <c r="IR119" s="80"/>
      <c r="IS119" s="80"/>
      <c r="IT119" s="80"/>
      <c r="IU119" s="80"/>
      <c r="IV119" s="80"/>
      <c r="IW119" s="80"/>
    </row>
    <row r="120" spans="1:257" s="85" customFormat="1" hidden="1">
      <c r="A120" s="80"/>
      <c r="B120" s="80"/>
      <c r="C120" s="87"/>
      <c r="D120" s="87"/>
      <c r="E120" s="87"/>
      <c r="F120" s="87"/>
      <c r="G120" s="87"/>
      <c r="H120" s="87"/>
      <c r="I120" s="87"/>
      <c r="J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c r="IC120" s="80"/>
      <c r="ID120" s="80"/>
      <c r="IE120" s="80"/>
      <c r="IF120" s="80"/>
      <c r="IG120" s="80"/>
      <c r="IH120" s="80"/>
      <c r="II120" s="80"/>
      <c r="IJ120" s="80"/>
      <c r="IK120" s="80"/>
      <c r="IL120" s="80"/>
      <c r="IM120" s="80"/>
      <c r="IN120" s="80"/>
      <c r="IO120" s="80"/>
      <c r="IP120" s="80"/>
      <c r="IQ120" s="80"/>
      <c r="IR120" s="80"/>
      <c r="IS120" s="80"/>
      <c r="IT120" s="80"/>
      <c r="IU120" s="80"/>
      <c r="IV120" s="80"/>
      <c r="IW120" s="80"/>
    </row>
    <row r="121" spans="1:257" s="85" customFormat="1" hidden="1">
      <c r="A121" s="80"/>
      <c r="B121" s="80"/>
      <c r="C121" s="87"/>
      <c r="D121" s="87"/>
      <c r="E121" s="87"/>
      <c r="F121" s="87"/>
      <c r="G121" s="87"/>
      <c r="H121" s="87"/>
      <c r="I121" s="87"/>
      <c r="J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c r="IC121" s="80"/>
      <c r="ID121" s="80"/>
      <c r="IE121" s="80"/>
      <c r="IF121" s="80"/>
      <c r="IG121" s="80"/>
      <c r="IH121" s="80"/>
      <c r="II121" s="80"/>
      <c r="IJ121" s="80"/>
      <c r="IK121" s="80"/>
      <c r="IL121" s="80"/>
      <c r="IM121" s="80"/>
      <c r="IN121" s="80"/>
      <c r="IO121" s="80"/>
      <c r="IP121" s="80"/>
      <c r="IQ121" s="80"/>
      <c r="IR121" s="80"/>
      <c r="IS121" s="80"/>
      <c r="IT121" s="80"/>
      <c r="IU121" s="80"/>
      <c r="IV121" s="80"/>
      <c r="IW121" s="80"/>
    </row>
    <row r="122" spans="1:257" s="85" customFormat="1" hidden="1">
      <c r="A122" s="80"/>
      <c r="B122" s="80"/>
      <c r="C122" s="87"/>
      <c r="D122" s="87"/>
      <c r="E122" s="87"/>
      <c r="F122" s="87"/>
      <c r="G122" s="87"/>
      <c r="H122" s="87"/>
      <c r="I122" s="87"/>
      <c r="J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c r="IC122" s="80"/>
      <c r="ID122" s="80"/>
      <c r="IE122" s="80"/>
      <c r="IF122" s="80"/>
      <c r="IG122" s="80"/>
      <c r="IH122" s="80"/>
      <c r="II122" s="80"/>
      <c r="IJ122" s="80"/>
      <c r="IK122" s="80"/>
      <c r="IL122" s="80"/>
      <c r="IM122" s="80"/>
      <c r="IN122" s="80"/>
      <c r="IO122" s="80"/>
      <c r="IP122" s="80"/>
      <c r="IQ122" s="80"/>
      <c r="IR122" s="80"/>
      <c r="IS122" s="80"/>
      <c r="IT122" s="80"/>
      <c r="IU122" s="80"/>
      <c r="IV122" s="80"/>
      <c r="IW122" s="80"/>
    </row>
    <row r="123" spans="1:257" s="85" customFormat="1" hidden="1">
      <c r="A123" s="80"/>
      <c r="B123" s="80"/>
      <c r="C123" s="87"/>
      <c r="D123" s="87"/>
      <c r="E123" s="87"/>
      <c r="F123" s="87"/>
      <c r="G123" s="87"/>
      <c r="H123" s="87"/>
      <c r="I123" s="87"/>
      <c r="J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c r="IC123" s="80"/>
      <c r="ID123" s="80"/>
      <c r="IE123" s="80"/>
      <c r="IF123" s="80"/>
      <c r="IG123" s="80"/>
      <c r="IH123" s="80"/>
      <c r="II123" s="80"/>
      <c r="IJ123" s="80"/>
      <c r="IK123" s="80"/>
      <c r="IL123" s="80"/>
      <c r="IM123" s="80"/>
      <c r="IN123" s="80"/>
      <c r="IO123" s="80"/>
      <c r="IP123" s="80"/>
      <c r="IQ123" s="80"/>
      <c r="IR123" s="80"/>
      <c r="IS123" s="80"/>
      <c r="IT123" s="80"/>
      <c r="IU123" s="80"/>
      <c r="IV123" s="80"/>
      <c r="IW123" s="80"/>
    </row>
    <row r="124" spans="1:257" s="85" customFormat="1" hidden="1">
      <c r="A124" s="80"/>
      <c r="B124" s="80"/>
      <c r="C124" s="87"/>
      <c r="D124" s="87"/>
      <c r="E124" s="87"/>
      <c r="F124" s="87"/>
      <c r="G124" s="87"/>
      <c r="H124" s="87"/>
      <c r="I124" s="87"/>
      <c r="J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c r="IC124" s="80"/>
      <c r="ID124" s="80"/>
      <c r="IE124" s="80"/>
      <c r="IF124" s="80"/>
      <c r="IG124" s="80"/>
      <c r="IH124" s="80"/>
      <c r="II124" s="80"/>
      <c r="IJ124" s="80"/>
      <c r="IK124" s="80"/>
      <c r="IL124" s="80"/>
      <c r="IM124" s="80"/>
      <c r="IN124" s="80"/>
      <c r="IO124" s="80"/>
      <c r="IP124" s="80"/>
      <c r="IQ124" s="80"/>
      <c r="IR124" s="80"/>
      <c r="IS124" s="80"/>
      <c r="IT124" s="80"/>
      <c r="IU124" s="80"/>
      <c r="IV124" s="80"/>
      <c r="IW124" s="80"/>
    </row>
    <row r="139" spans="3:9" hidden="1">
      <c r="C139" s="87"/>
      <c r="D139" s="87"/>
      <c r="E139" s="87"/>
      <c r="F139" s="87"/>
      <c r="G139" s="87"/>
      <c r="H139" s="87"/>
      <c r="I139" s="87"/>
    </row>
    <row r="140" spans="3:9" hidden="1">
      <c r="C140" s="87"/>
      <c r="D140" s="87"/>
      <c r="E140" s="87"/>
      <c r="F140" s="87"/>
      <c r="G140" s="87"/>
      <c r="H140" s="87"/>
      <c r="I140" s="87"/>
    </row>
    <row r="141" spans="3:9" hidden="1">
      <c r="C141" s="87"/>
      <c r="D141" s="87"/>
      <c r="E141" s="87"/>
      <c r="F141" s="87"/>
      <c r="G141" s="87"/>
      <c r="H141" s="87"/>
      <c r="I141" s="87"/>
    </row>
    <row r="142" spans="3:9" hidden="1">
      <c r="C142" s="87"/>
      <c r="D142" s="87"/>
      <c r="E142" s="87"/>
      <c r="F142" s="87"/>
      <c r="G142" s="87"/>
      <c r="H142" s="87"/>
      <c r="I142" s="87"/>
    </row>
    <row r="143" spans="3:9" hidden="1">
      <c r="C143" s="87"/>
      <c r="D143" s="87"/>
      <c r="E143" s="87"/>
      <c r="F143" s="87"/>
      <c r="G143" s="87"/>
      <c r="H143" s="87"/>
      <c r="I143" s="87"/>
    </row>
    <row r="144" spans="3:9" hidden="1">
      <c r="C144" s="87"/>
      <c r="D144" s="87"/>
      <c r="E144" s="87"/>
      <c r="F144" s="87"/>
      <c r="G144" s="87"/>
      <c r="H144" s="87"/>
      <c r="I144" s="87"/>
    </row>
  </sheetData>
  <sheetProtection algorithmName="SHA-512" hashValue="Tw17UknceobEV4spyOi/JUyGNcWm1w+J4UHpX+PD3d1bIWY4x4CJpd8boYyJvVi+vtwPuwAJydRBcoQFAPL1Ow==" saltValue="fIy1FwUYuXBpDhNrAVtINg==" spinCount="100000" sheet="1" objects="1" scenarios="1" selectLockedCells="1"/>
  <mergeCells count="25">
    <mergeCell ref="H24:I24"/>
    <mergeCell ref="D39:H39"/>
    <mergeCell ref="G9:H9"/>
    <mergeCell ref="G16:H16"/>
    <mergeCell ref="G15:H15"/>
    <mergeCell ref="G14:H14"/>
    <mergeCell ref="G13:H13"/>
    <mergeCell ref="G12:H12"/>
    <mergeCell ref="G10:H10"/>
    <mergeCell ref="F53:I57"/>
    <mergeCell ref="G11:H11"/>
    <mergeCell ref="H22:I22"/>
    <mergeCell ref="H20:I20"/>
    <mergeCell ref="H18:I18"/>
    <mergeCell ref="D41:H41"/>
    <mergeCell ref="D38:H38"/>
    <mergeCell ref="D40:F40"/>
    <mergeCell ref="D36:F36"/>
    <mergeCell ref="D35:F35"/>
    <mergeCell ref="D34:F34"/>
    <mergeCell ref="H26:I26"/>
    <mergeCell ref="D33:F33"/>
    <mergeCell ref="D32:F32"/>
    <mergeCell ref="D31:F31"/>
    <mergeCell ref="D30:F30"/>
  </mergeCells>
  <conditionalFormatting sqref="D20:E20 D22:E22 D24:E24">
    <cfRule type="iconSet" priority="8">
      <iconSet>
        <cfvo type="percent" val="0"/>
        <cfvo type="num" val="0" gte="0"/>
        <cfvo type="num" val="0"/>
      </iconSet>
    </cfRule>
  </conditionalFormatting>
  <conditionalFormatting sqref="D26:E26">
    <cfRule type="iconSet" priority="3">
      <iconSet>
        <cfvo type="percent" val="0"/>
        <cfvo type="num" val="0" gte="0"/>
        <cfvo type="num" val="0"/>
      </iconSet>
    </cfRule>
  </conditionalFormatting>
  <conditionalFormatting sqref="G20 G22 G24">
    <cfRule type="iconSet" priority="7">
      <iconSet>
        <cfvo type="percent" val="0"/>
        <cfvo type="num" val="0" gte="0"/>
        <cfvo type="num" val="0"/>
      </iconSet>
    </cfRule>
  </conditionalFormatting>
  <conditionalFormatting sqref="G26">
    <cfRule type="iconSet" priority="2">
      <iconSet>
        <cfvo type="percent" val="0"/>
        <cfvo type="num" val="0" gte="0"/>
        <cfvo type="num" val="0"/>
      </iconSet>
    </cfRule>
  </conditionalFormatting>
  <conditionalFormatting sqref="H20">
    <cfRule type="iconSet" priority="6">
      <iconSet>
        <cfvo type="percent" val="0"/>
        <cfvo type="num" val="0" gte="0"/>
        <cfvo type="num" val="0"/>
      </iconSet>
    </cfRule>
  </conditionalFormatting>
  <conditionalFormatting sqref="H22">
    <cfRule type="iconSet" priority="5">
      <iconSet>
        <cfvo type="percent" val="0"/>
        <cfvo type="num" val="0" gte="0"/>
        <cfvo type="num" val="0"/>
      </iconSet>
    </cfRule>
  </conditionalFormatting>
  <conditionalFormatting sqref="H24">
    <cfRule type="iconSet" priority="4">
      <iconSet>
        <cfvo type="percent" val="0"/>
        <cfvo type="num" val="0" gte="0"/>
        <cfvo type="num" val="0"/>
      </iconSet>
    </cfRule>
  </conditionalFormatting>
  <conditionalFormatting sqref="H26">
    <cfRule type="iconSet" priority="1">
      <iconSet>
        <cfvo type="percent" val="0"/>
        <cfvo type="num" val="0" gte="0"/>
        <cfvo type="num" val="0"/>
      </iconSet>
    </cfRule>
  </conditionalFormatting>
  <hyperlinks>
    <hyperlink ref="C69" r:id="rId1" xr:uid="{00000000-0004-0000-0000-000000000000}"/>
  </hyperlinks>
  <printOptions horizontalCentered="1"/>
  <pageMargins left="0.2" right="0.2" top="0.25" bottom="0.25" header="0.5" footer="0.5"/>
  <pageSetup scale="61" orientation="portrait" r:id="rId2"/>
  <headerFooter alignWithMargins="0"/>
  <ignoredErrors>
    <ignoredError sqref="D21:G21 F20 D23:G23 F22 F24 H21:I21 I20 H23:I23 I22 I24" unlocked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20"/>
  <sheetViews>
    <sheetView showGridLines="0" showRowColHeaders="0" zoomScaleNormal="100" zoomScaleSheetLayoutView="80" workbookViewId="0">
      <selection activeCell="B14" sqref="B14"/>
    </sheetView>
  </sheetViews>
  <sheetFormatPr defaultColWidth="0" defaultRowHeight="12.75" customHeight="1" zeroHeight="1"/>
  <cols>
    <col min="1" max="1" width="3.140625" style="80" customWidth="1"/>
    <col min="2" max="7" width="16.7109375" style="80" customWidth="1"/>
    <col min="8" max="8" width="3.42578125" style="80" customWidth="1"/>
    <col min="9" max="30" width="9.140625" style="85" hidden="1" customWidth="1"/>
    <col min="31" max="16384" width="9.140625" style="80" hidden="1"/>
  </cols>
  <sheetData>
    <row r="1" spans="1:30" ht="26.25" customHeight="1"/>
    <row r="2" spans="1:30" s="96" customFormat="1" ht="28.5">
      <c r="A2" s="93"/>
      <c r="B2" s="274" t="s">
        <v>81</v>
      </c>
      <c r="C2" s="274"/>
      <c r="D2" s="274"/>
      <c r="E2" s="94"/>
      <c r="F2" s="94"/>
      <c r="G2" s="94"/>
      <c r="H2" s="94"/>
      <c r="I2" s="95"/>
      <c r="J2" s="95"/>
      <c r="K2" s="95"/>
      <c r="L2" s="95"/>
      <c r="M2" s="95"/>
      <c r="N2" s="95"/>
      <c r="O2" s="95"/>
      <c r="P2" s="95"/>
      <c r="Q2" s="95"/>
      <c r="R2" s="95"/>
      <c r="S2" s="95"/>
      <c r="T2" s="95"/>
      <c r="U2" s="95"/>
      <c r="V2" s="95"/>
      <c r="W2" s="95"/>
      <c r="X2" s="95"/>
      <c r="Y2" s="95"/>
      <c r="Z2" s="95"/>
      <c r="AA2" s="95"/>
      <c r="AB2" s="95"/>
      <c r="AC2" s="95"/>
      <c r="AD2" s="95"/>
    </row>
    <row r="3" spans="1:30" ht="41.25" customHeight="1">
      <c r="A3" s="57"/>
      <c r="B3" s="58"/>
      <c r="C3" s="58"/>
      <c r="D3" s="58"/>
      <c r="E3" s="58"/>
      <c r="F3" s="58"/>
      <c r="G3" s="59"/>
      <c r="H3" s="59"/>
    </row>
    <row r="4" spans="1:30" ht="18">
      <c r="A4" s="57"/>
      <c r="B4" s="60" t="s">
        <v>82</v>
      </c>
      <c r="C4" s="61"/>
      <c r="D4" s="61"/>
      <c r="E4" s="60" t="s">
        <v>83</v>
      </c>
      <c r="F4" s="62"/>
      <c r="H4" s="63"/>
    </row>
    <row r="5" spans="1:30" ht="7.5" customHeight="1">
      <c r="A5" s="57"/>
      <c r="B5" s="61"/>
      <c r="C5" s="61"/>
      <c r="D5" s="61"/>
      <c r="E5" s="61"/>
      <c r="F5" s="62"/>
      <c r="H5" s="63"/>
    </row>
    <row r="6" spans="1:30" s="82" customFormat="1" ht="15" customHeight="1">
      <c r="A6" s="64"/>
      <c r="B6" s="78" t="s">
        <v>84</v>
      </c>
      <c r="C6" s="81"/>
      <c r="D6" s="64"/>
      <c r="E6" s="78" t="s">
        <v>85</v>
      </c>
      <c r="F6" s="81"/>
      <c r="H6" s="65"/>
      <c r="I6" s="88"/>
      <c r="J6" s="88"/>
      <c r="K6" s="88"/>
      <c r="L6" s="88"/>
      <c r="M6" s="88"/>
      <c r="N6" s="88"/>
      <c r="O6" s="88"/>
      <c r="P6" s="88"/>
      <c r="Q6" s="88"/>
      <c r="R6" s="88"/>
      <c r="S6" s="88"/>
      <c r="T6" s="88"/>
      <c r="U6" s="88"/>
      <c r="V6" s="88"/>
      <c r="W6" s="88"/>
      <c r="X6" s="88"/>
      <c r="Y6" s="88"/>
      <c r="Z6" s="88"/>
      <c r="AA6" s="88"/>
      <c r="AB6" s="88"/>
      <c r="AC6" s="88"/>
      <c r="AD6" s="88"/>
    </row>
    <row r="7" spans="1:30" s="82" customFormat="1" ht="15" customHeight="1">
      <c r="A7" s="64"/>
      <c r="B7" s="78" t="s">
        <v>86</v>
      </c>
      <c r="C7" s="81"/>
      <c r="D7" s="64"/>
      <c r="E7" s="78" t="s">
        <v>87</v>
      </c>
      <c r="F7" s="81"/>
      <c r="G7" s="65"/>
      <c r="H7" s="65"/>
      <c r="I7" s="88"/>
      <c r="J7" s="88"/>
      <c r="K7" s="88"/>
      <c r="L7" s="88"/>
      <c r="M7" s="88"/>
      <c r="N7" s="88"/>
      <c r="O7" s="88"/>
      <c r="P7" s="88"/>
      <c r="Q7" s="88"/>
      <c r="R7" s="88"/>
      <c r="S7" s="88"/>
      <c r="T7" s="88"/>
      <c r="U7" s="88"/>
      <c r="V7" s="88"/>
      <c r="W7" s="88"/>
      <c r="X7" s="88"/>
      <c r="Y7" s="88"/>
      <c r="Z7" s="88"/>
      <c r="AA7" s="88"/>
      <c r="AB7" s="88"/>
      <c r="AC7" s="88"/>
      <c r="AD7" s="88"/>
    </row>
    <row r="8" spans="1:30" s="82" customFormat="1" ht="15" customHeight="1">
      <c r="A8" s="64"/>
      <c r="B8" s="78" t="s">
        <v>88</v>
      </c>
      <c r="C8" s="81"/>
      <c r="D8" s="64"/>
      <c r="E8" s="78" t="s">
        <v>89</v>
      </c>
      <c r="F8" s="81"/>
      <c r="G8" s="65"/>
      <c r="H8" s="65"/>
      <c r="I8" s="88"/>
      <c r="J8" s="88"/>
      <c r="K8" s="88"/>
      <c r="L8" s="88"/>
      <c r="M8" s="88"/>
      <c r="N8" s="88"/>
      <c r="O8" s="88"/>
      <c r="P8" s="88"/>
      <c r="Q8" s="88"/>
      <c r="R8" s="88"/>
      <c r="S8" s="88"/>
      <c r="T8" s="88"/>
      <c r="U8" s="88"/>
      <c r="V8" s="88"/>
      <c r="W8" s="88"/>
      <c r="X8" s="88"/>
      <c r="Y8" s="88"/>
      <c r="Z8" s="88"/>
      <c r="AA8" s="88"/>
      <c r="AB8" s="88"/>
      <c r="AC8" s="88"/>
      <c r="AD8" s="88"/>
    </row>
    <row r="9" spans="1:30" s="83" customFormat="1" ht="12">
      <c r="A9" s="66"/>
      <c r="B9" s="67"/>
      <c r="C9" s="66"/>
      <c r="D9" s="66"/>
      <c r="E9" s="78" t="s">
        <v>90</v>
      </c>
      <c r="F9" s="81"/>
      <c r="G9" s="68"/>
      <c r="H9" s="68"/>
      <c r="I9" s="89"/>
      <c r="J9" s="89"/>
      <c r="K9" s="89"/>
      <c r="L9" s="89"/>
      <c r="M9" s="89"/>
      <c r="N9" s="89"/>
      <c r="O9" s="89"/>
      <c r="P9" s="89"/>
      <c r="Q9" s="89"/>
      <c r="R9" s="89"/>
      <c r="S9" s="89"/>
      <c r="T9" s="89"/>
      <c r="U9" s="89"/>
      <c r="V9" s="89"/>
      <c r="W9" s="89"/>
      <c r="X9" s="89"/>
      <c r="Y9" s="89"/>
      <c r="Z9" s="89"/>
      <c r="AA9" s="89"/>
      <c r="AB9" s="89"/>
      <c r="AC9" s="89"/>
      <c r="AD9" s="89"/>
    </row>
    <row r="10" spans="1:30" s="83" customFormat="1" ht="12">
      <c r="A10" s="66"/>
      <c r="B10" s="66"/>
      <c r="C10" s="66"/>
      <c r="D10" s="66"/>
      <c r="E10" s="78" t="s">
        <v>91</v>
      </c>
      <c r="F10" s="81"/>
      <c r="G10" s="69"/>
      <c r="H10" s="69"/>
      <c r="I10" s="89"/>
      <c r="J10" s="89"/>
      <c r="K10" s="89"/>
      <c r="L10" s="89"/>
      <c r="M10" s="89"/>
      <c r="N10" s="89"/>
      <c r="O10" s="89"/>
      <c r="P10" s="89"/>
      <c r="Q10" s="89"/>
      <c r="R10" s="89"/>
      <c r="S10" s="89"/>
      <c r="T10" s="89"/>
      <c r="U10" s="89"/>
      <c r="V10" s="89"/>
      <c r="W10" s="89"/>
      <c r="X10" s="89"/>
      <c r="Y10" s="89"/>
      <c r="Z10" s="89"/>
      <c r="AA10" s="89"/>
      <c r="AB10" s="89"/>
      <c r="AC10" s="89"/>
      <c r="AD10" s="89"/>
    </row>
    <row r="11" spans="1:30" s="83" customFormat="1" ht="15" customHeight="1">
      <c r="A11" s="66"/>
      <c r="E11" s="66"/>
      <c r="F11" s="66"/>
      <c r="G11" s="69"/>
      <c r="H11" s="69"/>
      <c r="I11" s="89"/>
      <c r="J11" s="89"/>
      <c r="K11" s="89"/>
      <c r="L11" s="89"/>
      <c r="M11" s="89"/>
      <c r="N11" s="89"/>
      <c r="O11" s="89"/>
      <c r="P11" s="89"/>
      <c r="Q11" s="89"/>
      <c r="R11" s="89"/>
      <c r="S11" s="89"/>
      <c r="T11" s="89"/>
      <c r="U11" s="89"/>
      <c r="V11" s="89"/>
      <c r="W11" s="89"/>
      <c r="X11" s="89"/>
      <c r="Y11" s="89"/>
      <c r="Z11" s="89"/>
      <c r="AA11" s="89"/>
      <c r="AB11" s="89"/>
      <c r="AC11" s="89"/>
      <c r="AD11" s="89"/>
    </row>
    <row r="12" spans="1:30" s="83" customFormat="1" ht="18">
      <c r="A12" s="66"/>
      <c r="B12" s="60" t="s">
        <v>92</v>
      </c>
      <c r="C12" s="61"/>
      <c r="D12" s="63"/>
      <c r="E12" s="60" t="s">
        <v>93</v>
      </c>
      <c r="F12" s="62"/>
      <c r="G12"/>
      <c r="H12"/>
      <c r="I12"/>
      <c r="J12" s="89"/>
      <c r="K12" s="89"/>
      <c r="L12" s="89"/>
      <c r="M12" s="89"/>
      <c r="N12" s="89"/>
      <c r="O12" s="89"/>
      <c r="P12" s="89"/>
      <c r="Q12" s="89"/>
      <c r="R12" s="89"/>
      <c r="S12" s="89"/>
      <c r="T12" s="89"/>
      <c r="U12" s="89"/>
      <c r="V12" s="89"/>
      <c r="W12" s="89"/>
      <c r="X12" s="89"/>
      <c r="Y12" s="89"/>
      <c r="Z12" s="89"/>
      <c r="AA12" s="89"/>
      <c r="AB12" s="89"/>
      <c r="AC12" s="89"/>
      <c r="AD12" s="89"/>
    </row>
    <row r="13" spans="1:30" s="83" customFormat="1" ht="6" customHeight="1">
      <c r="A13" s="66"/>
      <c r="B13" s="61"/>
      <c r="C13" s="61"/>
      <c r="D13" s="63"/>
      <c r="E13" s="61"/>
      <c r="F13" s="62"/>
      <c r="G13"/>
      <c r="H13"/>
      <c r="I13"/>
      <c r="J13" s="89"/>
      <c r="K13" s="89"/>
      <c r="L13" s="89"/>
      <c r="M13" s="89"/>
      <c r="N13" s="89"/>
      <c r="O13" s="89"/>
      <c r="P13" s="89"/>
      <c r="Q13" s="89"/>
      <c r="R13" s="89"/>
      <c r="S13" s="89"/>
      <c r="T13" s="89"/>
      <c r="U13" s="89"/>
      <c r="V13" s="89"/>
      <c r="W13" s="89"/>
      <c r="X13" s="89"/>
      <c r="Y13" s="89"/>
      <c r="Z13" s="89"/>
      <c r="AA13" s="89"/>
      <c r="AB13" s="89"/>
      <c r="AC13" s="89"/>
      <c r="AD13" s="89"/>
    </row>
    <row r="14" spans="1:30" s="83" customFormat="1" ht="18">
      <c r="A14" s="66"/>
      <c r="B14" s="79" t="s">
        <v>94</v>
      </c>
      <c r="C14" s="84"/>
      <c r="D14" s="84"/>
      <c r="E14" s="275">
        <f>+ROI!$I$16</f>
        <v>10000</v>
      </c>
      <c r="F14" s="275"/>
      <c r="G14"/>
      <c r="H14"/>
      <c r="I14"/>
      <c r="J14" s="89"/>
      <c r="K14" s="89"/>
      <c r="L14" s="89"/>
      <c r="M14" s="89"/>
      <c r="N14" s="89"/>
      <c r="O14" s="89"/>
      <c r="P14" s="89"/>
      <c r="Q14" s="89"/>
      <c r="R14" s="89"/>
      <c r="S14" s="89"/>
      <c r="T14" s="89"/>
      <c r="U14" s="89"/>
      <c r="V14" s="89"/>
      <c r="W14" s="89"/>
      <c r="X14" s="89"/>
      <c r="Y14" s="89"/>
      <c r="Z14" s="89"/>
      <c r="AA14" s="89"/>
      <c r="AB14" s="89"/>
      <c r="AC14" s="89"/>
      <c r="AD14" s="89"/>
    </row>
    <row r="15" spans="1:30" s="83" customFormat="1" ht="42" customHeight="1" thickBot="1">
      <c r="A15" s="66"/>
      <c r="D15" s="62"/>
      <c r="G15"/>
      <c r="H15"/>
      <c r="I15"/>
      <c r="J15" s="89"/>
      <c r="K15" s="89"/>
      <c r="L15" s="89"/>
      <c r="M15" s="89"/>
      <c r="N15" s="89"/>
      <c r="O15" s="89"/>
      <c r="P15" s="89"/>
      <c r="Q15" s="89"/>
      <c r="R15" s="89"/>
      <c r="S15" s="89"/>
      <c r="T15" s="89"/>
      <c r="U15" s="89"/>
      <c r="V15" s="89"/>
      <c r="W15" s="89"/>
      <c r="X15" s="89"/>
      <c r="Y15" s="89"/>
      <c r="Z15" s="89"/>
      <c r="AA15" s="89"/>
      <c r="AB15" s="89"/>
      <c r="AC15" s="89"/>
      <c r="AD15" s="89"/>
    </row>
    <row r="16" spans="1:30" s="83" customFormat="1" ht="54.95" customHeight="1" thickBot="1">
      <c r="A16" s="66"/>
      <c r="B16" s="276" t="str">
        <f>"NO MONEY DOWN 
FOLLOWED BY NO PAYMENTS FOR 180 DAYS"</f>
        <v>NO MONEY DOWN 
FOLLOWED BY NO PAYMENTS FOR 180 DAYS</v>
      </c>
      <c r="C16" s="277"/>
      <c r="D16" s="277"/>
      <c r="E16" s="277"/>
      <c r="F16" s="277"/>
      <c r="G16" s="278"/>
      <c r="H16"/>
      <c r="I16"/>
      <c r="J16" s="89"/>
      <c r="K16" s="89"/>
      <c r="L16" s="89"/>
      <c r="M16" s="89"/>
      <c r="N16" s="89"/>
      <c r="O16" s="89"/>
      <c r="P16" s="89"/>
      <c r="Q16" s="89"/>
      <c r="R16" s="89"/>
      <c r="S16" s="89"/>
      <c r="T16" s="89"/>
      <c r="U16" s="89"/>
      <c r="V16" s="89"/>
      <c r="W16" s="89"/>
      <c r="X16" s="89"/>
      <c r="Y16" s="89"/>
      <c r="Z16" s="89"/>
      <c r="AA16" s="89"/>
      <c r="AB16" s="89"/>
      <c r="AC16" s="89"/>
      <c r="AD16" s="89"/>
    </row>
    <row r="17" spans="1:255" s="83" customFormat="1" ht="42" customHeight="1">
      <c r="A17" s="66"/>
      <c r="D17" s="62"/>
      <c r="G17"/>
      <c r="H17"/>
      <c r="I17"/>
      <c r="J17" s="89"/>
      <c r="K17" s="89"/>
      <c r="L17" s="89"/>
      <c r="M17" s="89"/>
      <c r="N17" s="89"/>
      <c r="O17" s="89"/>
      <c r="P17" s="89"/>
      <c r="Q17" s="89"/>
      <c r="R17" s="89"/>
      <c r="S17" s="89"/>
      <c r="T17" s="89"/>
      <c r="U17" s="89"/>
      <c r="V17" s="89"/>
      <c r="W17" s="89"/>
      <c r="X17" s="89"/>
      <c r="Y17" s="89"/>
      <c r="Z17" s="89"/>
      <c r="AA17" s="89"/>
      <c r="AB17" s="89"/>
      <c r="AC17" s="89"/>
      <c r="AD17" s="89"/>
    </row>
    <row r="18" spans="1:255" ht="24" customHeight="1">
      <c r="A18" s="57"/>
      <c r="B18"/>
      <c r="C18"/>
      <c r="D18"/>
      <c r="E18"/>
      <c r="F18"/>
      <c r="G18"/>
      <c r="H18"/>
      <c r="I18"/>
    </row>
    <row r="19" spans="1:255" ht="24" customHeight="1">
      <c r="A19" s="57"/>
      <c r="B19"/>
      <c r="C19"/>
      <c r="D19"/>
      <c r="E19"/>
      <c r="F19"/>
      <c r="G19"/>
      <c r="H19" s="71"/>
    </row>
    <row r="20" spans="1:255" ht="24" customHeight="1">
      <c r="A20" s="57"/>
      <c r="B20" s="279" t="s">
        <v>57</v>
      </c>
      <c r="C20" s="279"/>
      <c r="D20" s="280" t="s">
        <v>58</v>
      </c>
      <c r="E20" s="280"/>
      <c r="F20" s="280" t="s">
        <v>59</v>
      </c>
      <c r="G20" s="280"/>
      <c r="H20" s="71"/>
    </row>
    <row r="21" spans="1:255" ht="7.5" customHeight="1">
      <c r="A21" s="57"/>
      <c r="B21"/>
      <c r="C21"/>
      <c r="D21"/>
      <c r="E21"/>
      <c r="F21"/>
      <c r="G21"/>
      <c r="H21" s="71"/>
    </row>
    <row r="22" spans="1:255" ht="28.5" customHeight="1">
      <c r="A22" s="57"/>
      <c r="B22" s="269" t="s">
        <v>60</v>
      </c>
      <c r="C22" s="270"/>
      <c r="D22" s="271">
        <f ca="1">IF(Rates!$C$3=1,"n/a",Rates!$C$9)</f>
        <v>3.9899999999999998E-2</v>
      </c>
      <c r="E22" s="271"/>
      <c r="F22" s="272">
        <f ca="1">IF(Rates!$C$3=1,"n/a",Rates!$E$9)</f>
        <v>3536.7</v>
      </c>
      <c r="G22" s="273"/>
      <c r="H22" s="71"/>
    </row>
    <row r="23" spans="1:255" ht="9.75" customHeight="1">
      <c r="A23" s="57"/>
      <c r="B23" s="97"/>
      <c r="C23" s="98"/>
      <c r="D23" s="99"/>
      <c r="E23" s="100"/>
      <c r="F23" s="101"/>
      <c r="G23" s="102"/>
      <c r="H23" s="71"/>
    </row>
    <row r="24" spans="1:255" ht="28.5" customHeight="1">
      <c r="A24" s="70"/>
      <c r="B24" s="281" t="s">
        <v>61</v>
      </c>
      <c r="C24" s="282"/>
      <c r="D24" s="283">
        <f ca="1">IF(Rates!$C$3=1,"n/a",Rates!$C$10)</f>
        <v>4.99E-2</v>
      </c>
      <c r="E24" s="283"/>
      <c r="F24" s="284">
        <f ca="1">IF(Rates!$C$3=1,"n/a",Rates!$E$10)</f>
        <v>2757.53</v>
      </c>
      <c r="G24" s="285"/>
      <c r="H24" s="71"/>
    </row>
    <row r="25" spans="1:255" ht="9.75" customHeight="1">
      <c r="A25" s="57"/>
      <c r="B25" s="97"/>
      <c r="C25" s="98"/>
      <c r="D25" s="99"/>
      <c r="E25" s="100"/>
      <c r="F25" s="101"/>
      <c r="G25" s="102"/>
      <c r="H25" s="71"/>
    </row>
    <row r="26" spans="1:255" ht="28.5" customHeight="1">
      <c r="A26" s="57"/>
      <c r="B26" s="269" t="s">
        <v>62</v>
      </c>
      <c r="C26" s="270"/>
      <c r="D26" s="271">
        <f ca="1">IF(Rates!$C$3=1,"n/a",Rates!$C$11)</f>
        <v>5.5899999999999998E-2</v>
      </c>
      <c r="E26" s="271"/>
      <c r="F26" s="272">
        <f ca="1">IF(Rates!$C$3=1,"n/a",Rates!$E$11)</f>
        <v>2292.09</v>
      </c>
      <c r="G26" s="273"/>
      <c r="H26" s="71"/>
    </row>
    <row r="27" spans="1:255" ht="7.5" customHeight="1">
      <c r="A27" s="57"/>
      <c r="C27" s="72"/>
      <c r="D27" s="73"/>
      <c r="E27" s="74"/>
      <c r="F27" s="75"/>
      <c r="G27" s="76"/>
      <c r="H27" s="71"/>
    </row>
    <row r="28" spans="1:255" ht="28.5" customHeight="1">
      <c r="A28" s="70"/>
      <c r="B28" s="281" t="s">
        <v>63</v>
      </c>
      <c r="C28" s="282"/>
      <c r="D28" s="283">
        <f ca="1">IF(Rates!$C$3=1,"n/a",Rates!$C$12)</f>
        <v>5.9900000000000002E-2</v>
      </c>
      <c r="E28" s="283"/>
      <c r="F28" s="284">
        <f ca="1">IF(Rates!$C$3=1,"n/a",Rates!$E$12)</f>
        <v>1983.53</v>
      </c>
      <c r="G28" s="285"/>
      <c r="H28" s="71"/>
    </row>
    <row r="29" spans="1:255" ht="7.5" customHeight="1">
      <c r="A29" s="57"/>
      <c r="C29" s="72"/>
      <c r="D29" s="73"/>
      <c r="E29" s="74"/>
      <c r="F29" s="75"/>
      <c r="G29" s="76"/>
      <c r="H29" s="71"/>
    </row>
    <row r="30" spans="1:255">
      <c r="A30" s="57"/>
      <c r="B30" s="287" t="str">
        <f ca="1">"Quote Date: "&amp; TEXT(TODAY(),"MM/DD/YY")</f>
        <v>Quote Date: 02/04/25</v>
      </c>
      <c r="C30" s="287"/>
      <c r="D30" s="287"/>
      <c r="E30" s="287"/>
      <c r="F30" s="287"/>
      <c r="G30" s="287"/>
      <c r="H30" s="77"/>
      <c r="I30" s="90"/>
      <c r="J30" s="90"/>
      <c r="S30" s="90"/>
      <c r="T30" s="90"/>
      <c r="U30" s="90"/>
      <c r="V30" s="90"/>
      <c r="W30" s="90"/>
      <c r="X30" s="90"/>
      <c r="Y30" s="90"/>
      <c r="Z30" s="90"/>
      <c r="AA30" s="90"/>
      <c r="AB30" s="90"/>
      <c r="AC30" s="90"/>
      <c r="AD30" s="90"/>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row>
    <row r="31" spans="1:255">
      <c r="A31" s="57"/>
      <c r="B31" s="286" t="str">
        <f ca="1">IF(Rates!C3=0,"","Quote Tool Outside of effective pricing dates. Please contact GreatAmerica at the email below to request an update to the Quote Tool.")</f>
        <v/>
      </c>
      <c r="C31" s="286"/>
      <c r="D31" s="286"/>
      <c r="E31" s="286"/>
      <c r="F31" s="286"/>
      <c r="G31" s="286"/>
      <c r="H31" s="77"/>
      <c r="I31" s="90"/>
      <c r="J31" s="90"/>
      <c r="S31" s="90"/>
      <c r="T31" s="90"/>
      <c r="U31" s="90"/>
      <c r="V31" s="90"/>
      <c r="W31" s="90"/>
      <c r="X31" s="90"/>
      <c r="Y31" s="90"/>
      <c r="Z31" s="90"/>
      <c r="AA31" s="90"/>
      <c r="AB31" s="90"/>
      <c r="AC31" s="90"/>
      <c r="AD31" s="90"/>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row>
    <row r="32" spans="1:255">
      <c r="A32" s="57"/>
      <c r="B32" s="286"/>
      <c r="C32" s="286"/>
      <c r="D32" s="286"/>
      <c r="E32" s="286"/>
      <c r="F32" s="286"/>
      <c r="G32" s="286"/>
      <c r="H32" s="77"/>
      <c r="I32" s="90"/>
      <c r="J32" s="90"/>
      <c r="S32" s="90"/>
      <c r="T32" s="90"/>
      <c r="U32" s="90"/>
      <c r="V32" s="90"/>
      <c r="W32" s="90"/>
      <c r="X32" s="90"/>
      <c r="Y32" s="90"/>
      <c r="Z32" s="90"/>
      <c r="AA32" s="90"/>
      <c r="AB32" s="90"/>
      <c r="AC32" s="90"/>
      <c r="AD32" s="90"/>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row>
    <row r="33" spans="1:255" ht="12" customHeight="1">
      <c r="A33" s="57"/>
      <c r="B33" s="286"/>
      <c r="C33" s="286"/>
      <c r="D33" s="286"/>
      <c r="E33" s="286"/>
      <c r="F33" s="286"/>
      <c r="G33" s="286"/>
      <c r="H33" s="77"/>
      <c r="I33" s="90"/>
      <c r="J33" s="90"/>
      <c r="S33" s="90"/>
      <c r="T33" s="90"/>
      <c r="U33" s="90"/>
      <c r="V33" s="90"/>
      <c r="W33" s="90"/>
      <c r="X33" s="90"/>
      <c r="Y33" s="90"/>
      <c r="Z33" s="90"/>
      <c r="AA33" s="90"/>
      <c r="AB33" s="90"/>
      <c r="AC33" s="90"/>
      <c r="AD33" s="90"/>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row>
    <row r="34" spans="1:255" ht="12" customHeight="1">
      <c r="A34" s="57"/>
      <c r="B34" s="242"/>
      <c r="C34" s="242"/>
      <c r="D34" s="242"/>
      <c r="E34" s="242"/>
      <c r="F34" s="242"/>
      <c r="G34" s="242"/>
      <c r="H34" s="77"/>
      <c r="I34" s="90"/>
      <c r="J34" s="90"/>
      <c r="S34" s="90"/>
      <c r="T34" s="90"/>
      <c r="U34" s="90"/>
      <c r="V34" s="90"/>
      <c r="W34" s="90"/>
      <c r="X34" s="90"/>
      <c r="Y34" s="90"/>
      <c r="Z34" s="90"/>
      <c r="AA34" s="90"/>
      <c r="AB34" s="90"/>
      <c r="AC34" s="90"/>
      <c r="AD34" s="90"/>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row>
    <row r="35" spans="1:255" ht="14.1" customHeight="1">
      <c r="A35" s="57"/>
      <c r="B35" s="231" t="s">
        <v>68</v>
      </c>
      <c r="C35" s="85"/>
      <c r="D35" s="85"/>
      <c r="E35" s="85"/>
      <c r="F35" s="85"/>
      <c r="G35" s="85"/>
      <c r="H35" s="77"/>
      <c r="I35" s="90"/>
      <c r="J35" s="90"/>
      <c r="S35" s="90"/>
      <c r="T35" s="90"/>
      <c r="U35" s="90"/>
      <c r="V35" s="90"/>
      <c r="W35" s="90"/>
      <c r="X35" s="90"/>
      <c r="Y35" s="90"/>
      <c r="Z35" s="90"/>
      <c r="AA35" s="90"/>
      <c r="AB35" s="90"/>
      <c r="AC35" s="90"/>
      <c r="AD35" s="90"/>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row>
    <row r="36" spans="1:255" ht="17.25" customHeight="1">
      <c r="A36" s="57"/>
      <c r="B36" s="232" t="s">
        <v>69</v>
      </c>
      <c r="C36" s="233"/>
      <c r="D36" s="233"/>
      <c r="E36" s="85"/>
      <c r="F36"/>
      <c r="G36" s="234" t="str">
        <f>ROI!I59</f>
        <v>- $10,000 minimum deal size</v>
      </c>
      <c r="H36" s="71"/>
    </row>
    <row r="37" spans="1:255" ht="14.1" customHeight="1">
      <c r="A37" s="57"/>
      <c r="B37" s="235" t="s">
        <v>80</v>
      </c>
      <c r="C37" s="233"/>
      <c r="D37" s="233"/>
      <c r="E37" s="85"/>
      <c r="F37"/>
      <c r="G37" s="234" t="str">
        <f>"- Pricing effective through "&amp;TEXT(Rates!C2,"mm/dd/yyyy")</f>
        <v>- Pricing effective through 03/31/2025</v>
      </c>
      <c r="H37" s="71"/>
    </row>
    <row r="38" spans="1:255" s="85" customFormat="1" ht="14.1" customHeight="1">
      <c r="A38" s="57"/>
      <c r="B38" s="232" t="s">
        <v>72</v>
      </c>
      <c r="C38" s="236"/>
      <c r="D38" s="236"/>
      <c r="F38"/>
      <c r="G38" s="237" t="s">
        <v>73</v>
      </c>
      <c r="H38" s="71"/>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row>
    <row r="39" spans="1:255" customFormat="1" ht="14.1" customHeight="1">
      <c r="B39" s="238" t="s">
        <v>74</v>
      </c>
      <c r="C39" s="236"/>
      <c r="D39" s="236"/>
      <c r="E39" s="85"/>
      <c r="G39" s="234" t="s">
        <v>75</v>
      </c>
    </row>
    <row r="40" spans="1:255" s="85" customFormat="1" ht="14.1" customHeight="1">
      <c r="A40" s="71"/>
      <c r="B40" s="235" t="s">
        <v>76</v>
      </c>
      <c r="C40" s="236"/>
      <c r="D40" s="236"/>
      <c r="E40" s="236"/>
      <c r="H40" s="71"/>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row>
    <row r="41" spans="1:255" s="85" customFormat="1" ht="19.5" customHeight="1">
      <c r="A41" s="71"/>
      <c r="H41" s="71"/>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row>
    <row r="42" spans="1:255" s="85" customFormat="1" ht="4.5" customHeight="1">
      <c r="A42" s="71"/>
      <c r="B42" s="71"/>
      <c r="C42" s="71"/>
      <c r="D42" s="71"/>
      <c r="E42" s="71"/>
      <c r="F42" s="71"/>
      <c r="G42" s="71"/>
      <c r="H42" s="71"/>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row>
    <row r="43" spans="1:255" s="85" customFormat="1" ht="14.25">
      <c r="A43" s="71"/>
      <c r="B43" s="92" t="s">
        <v>77</v>
      </c>
      <c r="C43" s="71"/>
      <c r="D43" s="71"/>
      <c r="E43" s="71"/>
      <c r="F43" s="71"/>
      <c r="G43" s="71"/>
      <c r="H43" s="71"/>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row>
    <row r="44" spans="1:255" s="85" customFormat="1" ht="14.25">
      <c r="A44" s="71"/>
      <c r="B44" s="92" t="s">
        <v>78</v>
      </c>
      <c r="C44" s="71"/>
      <c r="D44" s="71"/>
      <c r="E44" s="71"/>
      <c r="F44" s="71"/>
      <c r="G44" s="71"/>
      <c r="H44" s="71"/>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row>
    <row r="45" spans="1:255" s="85" customFormat="1">
      <c r="A45" s="71"/>
      <c r="B45" s="91" t="s">
        <v>95</v>
      </c>
      <c r="C45" s="71"/>
      <c r="D45" s="71"/>
      <c r="E45" s="71"/>
      <c r="F45" s="71"/>
      <c r="G45" s="71"/>
      <c r="H45" s="71"/>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row>
    <row r="46" spans="1:255" s="85" customFormat="1">
      <c r="A46" s="71"/>
      <c r="C46" s="71"/>
      <c r="D46" s="71"/>
      <c r="E46" s="71"/>
      <c r="F46" s="71"/>
      <c r="G46" s="71"/>
      <c r="H46" s="71"/>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row>
    <row r="47" spans="1:255" s="85" customFormat="1">
      <c r="A47" s="71"/>
      <c r="B47" s="57"/>
      <c r="C47" s="57"/>
      <c r="D47" s="57"/>
      <c r="E47" s="57"/>
      <c r="F47" s="57"/>
      <c r="G47" s="57"/>
      <c r="H47" s="57"/>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row>
    <row r="48" spans="1:255" s="85" customFormat="1" ht="20.25" hidden="1" customHeight="1">
      <c r="A48" s="71"/>
      <c r="B48" s="57"/>
      <c r="C48" s="57"/>
      <c r="D48" s="57"/>
      <c r="E48" s="57"/>
      <c r="F48" s="57"/>
      <c r="G48" s="57"/>
      <c r="H48" s="57"/>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row>
    <row r="49" spans="1:255" s="85" customFormat="1" ht="12" hidden="1" customHeight="1">
      <c r="A49" s="71"/>
      <c r="B49" s="57"/>
      <c r="C49" s="57"/>
      <c r="D49" s="57"/>
      <c r="E49" s="57"/>
      <c r="H49" s="57"/>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row>
    <row r="50" spans="1:255" s="85" customFormat="1" hidden="1">
      <c r="A50" s="71"/>
      <c r="B50" s="57"/>
      <c r="C50" s="57"/>
      <c r="D50" s="57"/>
      <c r="E50" s="57"/>
      <c r="H50" s="57"/>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c r="IC50" s="80"/>
      <c r="ID50" s="80"/>
      <c r="IE50" s="80"/>
      <c r="IF50" s="80"/>
      <c r="IG50" s="80"/>
      <c r="IH50" s="80"/>
      <c r="II50" s="80"/>
      <c r="IJ50" s="80"/>
      <c r="IK50" s="80"/>
      <c r="IL50" s="80"/>
      <c r="IM50" s="80"/>
      <c r="IN50" s="80"/>
      <c r="IO50" s="80"/>
      <c r="IP50" s="80"/>
      <c r="IQ50" s="80"/>
      <c r="IR50" s="80"/>
      <c r="IS50" s="80"/>
      <c r="IT50" s="80"/>
      <c r="IU50" s="80"/>
    </row>
    <row r="51" spans="1:255" s="85" customFormat="1" hidden="1">
      <c r="A51" s="71"/>
      <c r="B51"/>
      <c r="C51"/>
      <c r="D51"/>
      <c r="E51"/>
      <c r="F51"/>
      <c r="G51"/>
      <c r="H51"/>
      <c r="I51"/>
      <c r="J51"/>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c r="IC51" s="80"/>
      <c r="ID51" s="80"/>
      <c r="IE51" s="80"/>
      <c r="IF51" s="80"/>
      <c r="IG51" s="80"/>
      <c r="IH51" s="80"/>
      <c r="II51" s="80"/>
      <c r="IJ51" s="80"/>
      <c r="IK51" s="80"/>
      <c r="IL51" s="80"/>
      <c r="IM51" s="80"/>
      <c r="IN51" s="80"/>
      <c r="IO51" s="80"/>
      <c r="IP51" s="80"/>
      <c r="IQ51" s="80"/>
      <c r="IR51" s="80"/>
      <c r="IS51" s="80"/>
      <c r="IT51" s="80"/>
      <c r="IU51" s="80"/>
    </row>
    <row r="52" spans="1:255" s="85" customFormat="1" hidden="1">
      <c r="A52" s="71"/>
      <c r="B52"/>
      <c r="G52"/>
      <c r="H52"/>
      <c r="I52"/>
      <c r="J52"/>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c r="IC52" s="80"/>
      <c r="ID52" s="80"/>
      <c r="IE52" s="80"/>
      <c r="IF52" s="80"/>
      <c r="IG52" s="80"/>
      <c r="IH52" s="80"/>
      <c r="II52" s="80"/>
      <c r="IJ52" s="80"/>
      <c r="IK52" s="80"/>
      <c r="IL52" s="80"/>
      <c r="IM52" s="80"/>
      <c r="IN52" s="80"/>
      <c r="IO52" s="80"/>
      <c r="IP52" s="80"/>
      <c r="IQ52" s="80"/>
      <c r="IR52" s="80"/>
      <c r="IS52" s="80"/>
      <c r="IT52" s="80"/>
      <c r="IU52" s="80"/>
    </row>
    <row r="53" spans="1:255" s="85" customFormat="1" hidden="1">
      <c r="A53" s="71"/>
      <c r="B53"/>
      <c r="G53"/>
      <c r="H53"/>
      <c r="I53"/>
      <c r="J53"/>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c r="IC53" s="80"/>
      <c r="ID53" s="80"/>
      <c r="IE53" s="80"/>
      <c r="IF53" s="80"/>
      <c r="IG53" s="80"/>
      <c r="IH53" s="80"/>
      <c r="II53" s="80"/>
      <c r="IJ53" s="80"/>
      <c r="IK53" s="80"/>
      <c r="IL53" s="80"/>
      <c r="IM53" s="80"/>
      <c r="IN53" s="80"/>
      <c r="IO53" s="80"/>
      <c r="IP53" s="80"/>
      <c r="IQ53" s="80"/>
      <c r="IR53" s="80"/>
      <c r="IS53" s="80"/>
      <c r="IT53" s="80"/>
      <c r="IU53" s="80"/>
    </row>
    <row r="54" spans="1:255" s="85" customFormat="1" hidden="1">
      <c r="A54" s="71"/>
      <c r="B54"/>
      <c r="G54"/>
      <c r="H54"/>
      <c r="I54"/>
      <c r="J54"/>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c r="IC54" s="80"/>
      <c r="ID54" s="80"/>
      <c r="IE54" s="80"/>
      <c r="IF54" s="80"/>
      <c r="IG54" s="80"/>
      <c r="IH54" s="80"/>
      <c r="II54" s="80"/>
      <c r="IJ54" s="80"/>
      <c r="IK54" s="80"/>
      <c r="IL54" s="80"/>
      <c r="IM54" s="80"/>
      <c r="IN54" s="80"/>
      <c r="IO54" s="80"/>
      <c r="IP54" s="80"/>
      <c r="IQ54" s="80"/>
      <c r="IR54" s="80"/>
      <c r="IS54" s="80"/>
      <c r="IT54" s="80"/>
      <c r="IU54" s="80"/>
    </row>
    <row r="55" spans="1:255" s="85" customFormat="1" hidden="1">
      <c r="A55" s="71"/>
      <c r="B55"/>
      <c r="G55"/>
      <c r="H55"/>
      <c r="I55"/>
      <c r="J55"/>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row>
    <row r="56" spans="1:255" s="85" customFormat="1" hidden="1">
      <c r="A56" s="71"/>
      <c r="B56"/>
      <c r="G56"/>
      <c r="H56"/>
      <c r="I56"/>
      <c r="J56"/>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row>
    <row r="57" spans="1:255" s="85" customFormat="1" hidden="1">
      <c r="A57" s="71"/>
      <c r="B57"/>
      <c r="G57"/>
      <c r="H57"/>
      <c r="I57"/>
      <c r="J57"/>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row>
    <row r="58" spans="1:255" s="85" customFormat="1" hidden="1">
      <c r="A58" s="71"/>
      <c r="B58"/>
      <c r="C58"/>
      <c r="D58"/>
      <c r="E58"/>
      <c r="F58"/>
      <c r="G58"/>
      <c r="H58"/>
      <c r="I58"/>
      <c r="J58"/>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row>
    <row r="59" spans="1:255" s="85" customFormat="1" hidden="1">
      <c r="A59" s="71"/>
      <c r="B59"/>
      <c r="C59"/>
      <c r="D59"/>
      <c r="E59"/>
      <c r="F59"/>
      <c r="G59"/>
      <c r="H59"/>
      <c r="I59"/>
      <c r="J59"/>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row>
    <row r="60" spans="1:255" s="85" customFormat="1" hidden="1">
      <c r="A60" s="71"/>
      <c r="B60"/>
      <c r="C60"/>
      <c r="D60"/>
      <c r="E60"/>
      <c r="F60"/>
      <c r="G60"/>
      <c r="H60"/>
      <c r="I60"/>
      <c r="J6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c r="IC60" s="80"/>
      <c r="ID60" s="80"/>
      <c r="IE60" s="80"/>
      <c r="IF60" s="80"/>
      <c r="IG60" s="80"/>
      <c r="IH60" s="80"/>
      <c r="II60" s="80"/>
      <c r="IJ60" s="80"/>
      <c r="IK60" s="80"/>
      <c r="IL60" s="80"/>
      <c r="IM60" s="80"/>
      <c r="IN60" s="80"/>
      <c r="IO60" s="80"/>
      <c r="IP60" s="80"/>
      <c r="IQ60" s="80"/>
      <c r="IR60" s="80"/>
      <c r="IS60" s="80"/>
      <c r="IT60" s="80"/>
      <c r="IU60" s="80"/>
    </row>
    <row r="61" spans="1:255" s="85" customFormat="1" hidden="1">
      <c r="A61" s="71"/>
      <c r="B61"/>
      <c r="C61"/>
      <c r="D61"/>
      <c r="E61"/>
      <c r="F61"/>
      <c r="G61"/>
      <c r="H61"/>
      <c r="I61"/>
      <c r="J61"/>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row>
    <row r="62" spans="1:255" s="85" customFormat="1" hidden="1">
      <c r="A62" s="71"/>
      <c r="B62"/>
      <c r="C62"/>
      <c r="D62"/>
      <c r="E62"/>
      <c r="F62"/>
      <c r="G62"/>
      <c r="H62"/>
      <c r="I62"/>
      <c r="J62"/>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row>
    <row r="63" spans="1:255" s="85" customFormat="1" hidden="1">
      <c r="A63" s="71"/>
      <c r="B63"/>
      <c r="C63"/>
      <c r="D63"/>
      <c r="E63"/>
      <c r="F63"/>
      <c r="G63"/>
      <c r="H63"/>
      <c r="I63"/>
      <c r="J63"/>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row>
    <row r="64" spans="1:255" s="85" customFormat="1" hidden="1">
      <c r="A64" s="71"/>
      <c r="B64"/>
      <c r="C64"/>
      <c r="D64"/>
      <c r="E64"/>
      <c r="F64"/>
      <c r="G64"/>
      <c r="H64"/>
      <c r="I64"/>
      <c r="J64"/>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c r="IC64" s="80"/>
      <c r="ID64" s="80"/>
      <c r="IE64" s="80"/>
      <c r="IF64" s="80"/>
      <c r="IG64" s="80"/>
      <c r="IH64" s="80"/>
      <c r="II64" s="80"/>
      <c r="IJ64" s="80"/>
      <c r="IK64" s="80"/>
      <c r="IL64" s="80"/>
      <c r="IM64" s="80"/>
      <c r="IN64" s="80"/>
      <c r="IO64" s="80"/>
      <c r="IP64" s="80"/>
      <c r="IQ64" s="80"/>
      <c r="IR64" s="80"/>
      <c r="IS64" s="80"/>
      <c r="IT64" s="80"/>
      <c r="IU64" s="80"/>
    </row>
    <row r="65" spans="1:255" s="85" customFormat="1" hidden="1">
      <c r="A65" s="71"/>
      <c r="B65"/>
      <c r="C65"/>
      <c r="D65"/>
      <c r="E65"/>
      <c r="F65"/>
      <c r="G65"/>
      <c r="H65"/>
      <c r="I65"/>
      <c r="J65"/>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c r="IC65" s="80"/>
      <c r="ID65" s="80"/>
      <c r="IE65" s="80"/>
      <c r="IF65" s="80"/>
      <c r="IG65" s="80"/>
      <c r="IH65" s="80"/>
      <c r="II65" s="80"/>
      <c r="IJ65" s="80"/>
      <c r="IK65" s="80"/>
      <c r="IL65" s="80"/>
      <c r="IM65" s="80"/>
      <c r="IN65" s="80"/>
      <c r="IO65" s="80"/>
      <c r="IP65" s="80"/>
      <c r="IQ65" s="80"/>
      <c r="IR65" s="80"/>
      <c r="IS65" s="80"/>
      <c r="IT65" s="80"/>
      <c r="IU65" s="80"/>
    </row>
    <row r="66" spans="1:255" s="85" customFormat="1" hidden="1">
      <c r="A66" s="71"/>
      <c r="B66"/>
      <c r="C66"/>
      <c r="D66"/>
      <c r="E66"/>
      <c r="F66"/>
      <c r="G66"/>
      <c r="H66"/>
      <c r="I66"/>
      <c r="J66"/>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c r="IC66" s="80"/>
      <c r="ID66" s="80"/>
      <c r="IE66" s="80"/>
      <c r="IF66" s="80"/>
      <c r="IG66" s="80"/>
      <c r="IH66" s="80"/>
      <c r="II66" s="80"/>
      <c r="IJ66" s="80"/>
      <c r="IK66" s="80"/>
      <c r="IL66" s="80"/>
      <c r="IM66" s="80"/>
      <c r="IN66" s="80"/>
      <c r="IO66" s="80"/>
      <c r="IP66" s="80"/>
      <c r="IQ66" s="80"/>
      <c r="IR66" s="80"/>
      <c r="IS66" s="80"/>
      <c r="IT66" s="80"/>
      <c r="IU66" s="80"/>
    </row>
    <row r="67" spans="1:255" s="85" customFormat="1" hidden="1">
      <c r="A67" s="71"/>
      <c r="B67"/>
      <c r="C67"/>
      <c r="D67"/>
      <c r="E67"/>
      <c r="F67"/>
      <c r="G67"/>
      <c r="H67"/>
      <c r="I67"/>
      <c r="J67"/>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c r="IC67" s="80"/>
      <c r="ID67" s="80"/>
      <c r="IE67" s="80"/>
      <c r="IF67" s="80"/>
      <c r="IG67" s="80"/>
      <c r="IH67" s="80"/>
      <c r="II67" s="80"/>
      <c r="IJ67" s="80"/>
      <c r="IK67" s="80"/>
      <c r="IL67" s="80"/>
      <c r="IM67" s="80"/>
      <c r="IN67" s="80"/>
      <c r="IO67" s="80"/>
      <c r="IP67" s="80"/>
      <c r="IQ67" s="80"/>
      <c r="IR67" s="80"/>
      <c r="IS67" s="80"/>
      <c r="IT67" s="80"/>
      <c r="IU67" s="80"/>
    </row>
    <row r="68" spans="1:255" s="85" customFormat="1" hidden="1">
      <c r="A68" s="71"/>
      <c r="B68"/>
      <c r="C68"/>
      <c r="D68"/>
      <c r="E68"/>
      <c r="F68"/>
      <c r="G68"/>
      <c r="H68"/>
      <c r="I68"/>
      <c r="J68"/>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row>
    <row r="69" spans="1:255" s="85" customFormat="1" hidden="1">
      <c r="A69" s="71"/>
      <c r="B69"/>
      <c r="C69"/>
      <c r="D69"/>
      <c r="E69"/>
      <c r="F69"/>
      <c r="G69"/>
      <c r="H69"/>
      <c r="I69"/>
      <c r="J69"/>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c r="IC69" s="80"/>
      <c r="ID69" s="80"/>
      <c r="IE69" s="80"/>
      <c r="IF69" s="80"/>
      <c r="IG69" s="80"/>
      <c r="IH69" s="80"/>
      <c r="II69" s="80"/>
      <c r="IJ69" s="80"/>
      <c r="IK69" s="80"/>
      <c r="IL69" s="80"/>
      <c r="IM69" s="80"/>
      <c r="IN69" s="80"/>
      <c r="IO69" s="80"/>
      <c r="IP69" s="80"/>
      <c r="IQ69" s="80"/>
      <c r="IR69" s="80"/>
      <c r="IS69" s="80"/>
      <c r="IT69" s="80"/>
      <c r="IU69" s="80"/>
    </row>
    <row r="70" spans="1:255" s="85" customFormat="1" hidden="1">
      <c r="A70" s="71"/>
      <c r="B70"/>
      <c r="C70"/>
      <c r="D70"/>
      <c r="E70"/>
      <c r="F70"/>
      <c r="G70"/>
      <c r="H70"/>
      <c r="I70"/>
      <c r="J7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row>
    <row r="71" spans="1:255" s="85" customFormat="1" hidden="1">
      <c r="A71" s="71"/>
      <c r="B71"/>
      <c r="C71"/>
      <c r="D71"/>
      <c r="E71"/>
      <c r="F71"/>
      <c r="G71"/>
      <c r="H71"/>
      <c r="I71"/>
      <c r="J71"/>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row>
    <row r="72" spans="1:255" s="85" customFormat="1" hidden="1">
      <c r="A72" s="71"/>
      <c r="B72"/>
      <c r="C72"/>
      <c r="D72"/>
      <c r="E72"/>
      <c r="F72"/>
      <c r="G72"/>
      <c r="H72"/>
      <c r="I72"/>
      <c r="J72"/>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row>
    <row r="73" spans="1:255" s="85" customFormat="1" hidden="1">
      <c r="A73" s="71"/>
      <c r="B73"/>
      <c r="C73"/>
      <c r="D73"/>
      <c r="E73"/>
      <c r="F73"/>
      <c r="G73"/>
      <c r="H73"/>
      <c r="I73"/>
      <c r="J73"/>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row>
    <row r="74" spans="1:255" s="85" customFormat="1" hidden="1">
      <c r="A74" s="71"/>
      <c r="B74"/>
      <c r="C74"/>
      <c r="D74"/>
      <c r="E74"/>
      <c r="F74"/>
      <c r="G74"/>
      <c r="H74"/>
      <c r="I74"/>
      <c r="J74"/>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row>
    <row r="75" spans="1:255" s="85" customFormat="1" hidden="1">
      <c r="A75" s="71"/>
      <c r="B75"/>
      <c r="C75"/>
      <c r="D75"/>
      <c r="E75"/>
      <c r="F75"/>
      <c r="G75"/>
      <c r="H75"/>
      <c r="I75"/>
      <c r="J75"/>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c r="IC75" s="80"/>
      <c r="ID75" s="80"/>
      <c r="IE75" s="80"/>
      <c r="IF75" s="80"/>
      <c r="IG75" s="80"/>
      <c r="IH75" s="80"/>
      <c r="II75" s="80"/>
      <c r="IJ75" s="80"/>
      <c r="IK75" s="80"/>
      <c r="IL75" s="80"/>
      <c r="IM75" s="80"/>
      <c r="IN75" s="80"/>
      <c r="IO75" s="80"/>
      <c r="IP75" s="80"/>
      <c r="IQ75" s="80"/>
      <c r="IR75" s="80"/>
      <c r="IS75" s="80"/>
      <c r="IT75" s="80"/>
      <c r="IU75" s="80"/>
    </row>
    <row r="76" spans="1:255" s="85" customFormat="1" hidden="1">
      <c r="A76" s="71"/>
      <c r="B76"/>
      <c r="C76"/>
      <c r="D76"/>
      <c r="E76"/>
      <c r="F76"/>
      <c r="G76"/>
      <c r="H76"/>
      <c r="I76"/>
      <c r="J76"/>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c r="IC76" s="80"/>
      <c r="ID76" s="80"/>
      <c r="IE76" s="80"/>
      <c r="IF76" s="80"/>
      <c r="IG76" s="80"/>
      <c r="IH76" s="80"/>
      <c r="II76" s="80"/>
      <c r="IJ76" s="80"/>
      <c r="IK76" s="80"/>
      <c r="IL76" s="80"/>
      <c r="IM76" s="80"/>
      <c r="IN76" s="80"/>
      <c r="IO76" s="80"/>
      <c r="IP76" s="80"/>
      <c r="IQ76" s="80"/>
      <c r="IR76" s="80"/>
      <c r="IS76" s="80"/>
      <c r="IT76" s="80"/>
      <c r="IU76" s="80"/>
    </row>
    <row r="77" spans="1:255" s="85" customFormat="1" hidden="1">
      <c r="A77" s="71"/>
      <c r="B77"/>
      <c r="C77"/>
      <c r="D77"/>
      <c r="E77"/>
      <c r="F77"/>
      <c r="G77"/>
      <c r="H77"/>
      <c r="I77"/>
      <c r="J77"/>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c r="IC77" s="80"/>
      <c r="ID77" s="80"/>
      <c r="IE77" s="80"/>
      <c r="IF77" s="80"/>
      <c r="IG77" s="80"/>
      <c r="IH77" s="80"/>
      <c r="II77" s="80"/>
      <c r="IJ77" s="80"/>
      <c r="IK77" s="80"/>
      <c r="IL77" s="80"/>
      <c r="IM77" s="80"/>
      <c r="IN77" s="80"/>
      <c r="IO77" s="80"/>
      <c r="IP77" s="80"/>
      <c r="IQ77" s="80"/>
      <c r="IR77" s="80"/>
      <c r="IS77" s="80"/>
      <c r="IT77" s="80"/>
      <c r="IU77" s="80"/>
    </row>
    <row r="78" spans="1:255" s="85" customFormat="1" hidden="1">
      <c r="A78" s="71"/>
      <c r="B78"/>
      <c r="C78"/>
      <c r="D78"/>
      <c r="E78"/>
      <c r="F78"/>
      <c r="G78"/>
      <c r="H78"/>
      <c r="I78"/>
      <c r="J78"/>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c r="IC78" s="80"/>
      <c r="ID78" s="80"/>
      <c r="IE78" s="80"/>
      <c r="IF78" s="80"/>
      <c r="IG78" s="80"/>
      <c r="IH78" s="80"/>
      <c r="II78" s="80"/>
      <c r="IJ78" s="80"/>
      <c r="IK78" s="80"/>
      <c r="IL78" s="80"/>
      <c r="IM78" s="80"/>
      <c r="IN78" s="80"/>
      <c r="IO78" s="80"/>
      <c r="IP78" s="80"/>
      <c r="IQ78" s="80"/>
      <c r="IR78" s="80"/>
      <c r="IS78" s="80"/>
      <c r="IT78" s="80"/>
      <c r="IU78" s="80"/>
    </row>
    <row r="79" spans="1:255" s="85" customFormat="1" hidden="1">
      <c r="A79" s="71"/>
      <c r="B79"/>
      <c r="C79"/>
      <c r="D79"/>
      <c r="E79"/>
      <c r="F79"/>
      <c r="G79"/>
      <c r="H79"/>
      <c r="I79"/>
      <c r="J79"/>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c r="IC79" s="80"/>
      <c r="ID79" s="80"/>
      <c r="IE79" s="80"/>
      <c r="IF79" s="80"/>
      <c r="IG79" s="80"/>
      <c r="IH79" s="80"/>
      <c r="II79" s="80"/>
      <c r="IJ79" s="80"/>
      <c r="IK79" s="80"/>
      <c r="IL79" s="80"/>
      <c r="IM79" s="80"/>
      <c r="IN79" s="80"/>
      <c r="IO79" s="80"/>
      <c r="IP79" s="80"/>
      <c r="IQ79" s="80"/>
      <c r="IR79" s="80"/>
      <c r="IS79" s="80"/>
      <c r="IT79" s="80"/>
      <c r="IU79" s="80"/>
    </row>
    <row r="80" spans="1:255" s="85" customFormat="1" hidden="1">
      <c r="A80" s="71"/>
      <c r="B80"/>
      <c r="C80"/>
      <c r="D80"/>
      <c r="E80"/>
      <c r="F80"/>
      <c r="G80"/>
      <c r="H80"/>
      <c r="I80"/>
      <c r="J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c r="IC80" s="80"/>
      <c r="ID80" s="80"/>
      <c r="IE80" s="80"/>
      <c r="IF80" s="80"/>
      <c r="IG80" s="80"/>
      <c r="IH80" s="80"/>
      <c r="II80" s="80"/>
      <c r="IJ80" s="80"/>
      <c r="IK80" s="80"/>
      <c r="IL80" s="80"/>
      <c r="IM80" s="80"/>
      <c r="IN80" s="80"/>
      <c r="IO80" s="80"/>
      <c r="IP80" s="80"/>
      <c r="IQ80" s="80"/>
      <c r="IR80" s="80"/>
      <c r="IS80" s="80"/>
      <c r="IT80" s="80"/>
      <c r="IU80" s="80"/>
    </row>
    <row r="81" spans="1:255" s="85" customFormat="1" hidden="1">
      <c r="A81" s="71"/>
      <c r="B81"/>
      <c r="C81"/>
      <c r="D81"/>
      <c r="E81"/>
      <c r="F81"/>
      <c r="G81"/>
      <c r="H81"/>
      <c r="I81"/>
      <c r="J81"/>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row>
    <row r="82" spans="1:255" s="85" customFormat="1" hidden="1">
      <c r="A82" s="71"/>
      <c r="B82"/>
      <c r="C82"/>
      <c r="D82"/>
      <c r="E82"/>
      <c r="F82"/>
      <c r="G82"/>
      <c r="H82"/>
      <c r="I82"/>
      <c r="J82"/>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row>
    <row r="83" spans="1:255" s="85" customFormat="1" hidden="1">
      <c r="A83" s="71"/>
      <c r="B83"/>
      <c r="C83"/>
      <c r="D83"/>
      <c r="E83"/>
      <c r="F83"/>
      <c r="G83"/>
      <c r="H83"/>
      <c r="I83"/>
      <c r="J83"/>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row>
    <row r="84" spans="1:255" s="85" customFormat="1" hidden="1">
      <c r="A84" s="71"/>
      <c r="B84"/>
      <c r="C84"/>
      <c r="D84"/>
      <c r="E84"/>
      <c r="F84"/>
      <c r="G84"/>
      <c r="H84"/>
      <c r="I84"/>
      <c r="J84"/>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c r="IC84" s="80"/>
      <c r="ID84" s="80"/>
      <c r="IE84" s="80"/>
      <c r="IF84" s="80"/>
      <c r="IG84" s="80"/>
      <c r="IH84" s="80"/>
      <c r="II84" s="80"/>
      <c r="IJ84" s="80"/>
      <c r="IK84" s="80"/>
      <c r="IL84" s="80"/>
      <c r="IM84" s="80"/>
      <c r="IN84" s="80"/>
      <c r="IO84" s="80"/>
      <c r="IP84" s="80"/>
      <c r="IQ84" s="80"/>
      <c r="IR84" s="80"/>
      <c r="IS84" s="80"/>
      <c r="IT84" s="80"/>
      <c r="IU84" s="80"/>
    </row>
    <row r="85" spans="1:255" s="85" customFormat="1" hidden="1">
      <c r="A85" s="71"/>
      <c r="B85"/>
      <c r="C85"/>
      <c r="D85"/>
      <c r="E85"/>
      <c r="F85"/>
      <c r="G85"/>
      <c r="H85"/>
      <c r="I85"/>
      <c r="J85"/>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row>
    <row r="86" spans="1:255" s="85" customFormat="1" hidden="1">
      <c r="A86" s="71"/>
      <c r="B86"/>
      <c r="C86"/>
      <c r="D86"/>
      <c r="E86"/>
      <c r="F86"/>
      <c r="G86"/>
      <c r="H86"/>
      <c r="I86"/>
      <c r="J86"/>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c r="IC86" s="80"/>
      <c r="ID86" s="80"/>
      <c r="IE86" s="80"/>
      <c r="IF86" s="80"/>
      <c r="IG86" s="80"/>
      <c r="IH86" s="80"/>
      <c r="II86" s="80"/>
      <c r="IJ86" s="80"/>
      <c r="IK86" s="80"/>
      <c r="IL86" s="80"/>
      <c r="IM86" s="80"/>
      <c r="IN86" s="80"/>
      <c r="IO86" s="80"/>
      <c r="IP86" s="80"/>
      <c r="IQ86" s="80"/>
      <c r="IR86" s="80"/>
      <c r="IS86" s="80"/>
      <c r="IT86" s="80"/>
      <c r="IU86" s="80"/>
    </row>
    <row r="87" spans="1:255" s="85" customFormat="1" hidden="1">
      <c r="A87" s="80"/>
      <c r="B87"/>
      <c r="C87"/>
      <c r="D87"/>
      <c r="E87"/>
      <c r="F87"/>
      <c r="G87"/>
      <c r="H87"/>
      <c r="I87"/>
      <c r="J87"/>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c r="IC87" s="80"/>
      <c r="ID87" s="80"/>
      <c r="IE87" s="80"/>
      <c r="IF87" s="80"/>
      <c r="IG87" s="80"/>
      <c r="IH87" s="80"/>
      <c r="II87" s="80"/>
      <c r="IJ87" s="80"/>
      <c r="IK87" s="80"/>
      <c r="IL87" s="80"/>
      <c r="IM87" s="80"/>
      <c r="IN87" s="80"/>
      <c r="IO87" s="80"/>
      <c r="IP87" s="80"/>
      <c r="IQ87" s="80"/>
      <c r="IR87" s="80"/>
      <c r="IS87" s="80"/>
      <c r="IT87" s="80"/>
      <c r="IU87" s="80"/>
    </row>
    <row r="88" spans="1:255" s="85" customFormat="1" hidden="1">
      <c r="A88" s="80"/>
      <c r="B88"/>
      <c r="C88"/>
      <c r="D88"/>
      <c r="E88"/>
      <c r="F88"/>
      <c r="G88"/>
      <c r="H88"/>
      <c r="I88"/>
      <c r="J88"/>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row>
    <row r="89" spans="1:255" s="85" customFormat="1" hidden="1">
      <c r="A89" s="80"/>
      <c r="B89"/>
      <c r="C89"/>
      <c r="D89"/>
      <c r="E89"/>
      <c r="F89"/>
      <c r="G89"/>
      <c r="H89"/>
      <c r="I89"/>
      <c r="J89"/>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row>
    <row r="90" spans="1:255" s="85" customFormat="1" hidden="1">
      <c r="A90" s="80"/>
      <c r="B90"/>
      <c r="C90"/>
      <c r="D90"/>
      <c r="E90"/>
      <c r="F90"/>
      <c r="G90"/>
      <c r="H90"/>
      <c r="I90"/>
      <c r="J9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c r="IC90" s="80"/>
      <c r="ID90" s="80"/>
      <c r="IE90" s="80"/>
      <c r="IF90" s="80"/>
      <c r="IG90" s="80"/>
      <c r="IH90" s="80"/>
      <c r="II90" s="80"/>
      <c r="IJ90" s="80"/>
      <c r="IK90" s="80"/>
      <c r="IL90" s="80"/>
      <c r="IM90" s="80"/>
      <c r="IN90" s="80"/>
      <c r="IO90" s="80"/>
      <c r="IP90" s="80"/>
      <c r="IQ90" s="80"/>
      <c r="IR90" s="80"/>
      <c r="IS90" s="80"/>
      <c r="IT90" s="80"/>
      <c r="IU90" s="80"/>
    </row>
    <row r="91" spans="1:255" s="85" customFormat="1" hidden="1">
      <c r="A91" s="80"/>
      <c r="B91" s="87"/>
      <c r="C91" s="87"/>
      <c r="D91" s="87"/>
      <c r="E91" s="87"/>
      <c r="F91" s="87"/>
      <c r="G91" s="87"/>
      <c r="H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c r="IC91" s="80"/>
      <c r="ID91" s="80"/>
      <c r="IE91" s="80"/>
      <c r="IF91" s="80"/>
      <c r="IG91" s="80"/>
      <c r="IH91" s="80"/>
      <c r="II91" s="80"/>
      <c r="IJ91" s="80"/>
      <c r="IK91" s="80"/>
      <c r="IL91" s="80"/>
      <c r="IM91" s="80"/>
      <c r="IN91" s="80"/>
      <c r="IO91" s="80"/>
      <c r="IP91" s="80"/>
      <c r="IQ91" s="80"/>
      <c r="IR91" s="80"/>
      <c r="IS91" s="80"/>
      <c r="IT91" s="80"/>
      <c r="IU91" s="80"/>
    </row>
    <row r="92" spans="1:255" s="85" customFormat="1" hidden="1">
      <c r="A92" s="80"/>
      <c r="B92" s="87"/>
      <c r="C92" s="87"/>
      <c r="D92" s="87"/>
      <c r="E92" s="87"/>
      <c r="F92" s="87"/>
      <c r="G92" s="87"/>
      <c r="H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c r="IC92" s="80"/>
      <c r="ID92" s="80"/>
      <c r="IE92" s="80"/>
      <c r="IF92" s="80"/>
      <c r="IG92" s="80"/>
      <c r="IH92" s="80"/>
      <c r="II92" s="80"/>
      <c r="IJ92" s="80"/>
      <c r="IK92" s="80"/>
      <c r="IL92" s="80"/>
      <c r="IM92" s="80"/>
      <c r="IN92" s="80"/>
      <c r="IO92" s="80"/>
      <c r="IP92" s="80"/>
      <c r="IQ92" s="80"/>
      <c r="IR92" s="80"/>
      <c r="IS92" s="80"/>
      <c r="IT92" s="80"/>
      <c r="IU92" s="80"/>
    </row>
    <row r="93" spans="1:255" s="85" customFormat="1" hidden="1">
      <c r="A93" s="80"/>
      <c r="B93" s="87"/>
      <c r="C93" s="87"/>
      <c r="D93" s="87"/>
      <c r="E93" s="87"/>
      <c r="F93" s="87"/>
      <c r="G93" s="87"/>
      <c r="H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row>
    <row r="94" spans="1:255" s="85" customFormat="1" hidden="1">
      <c r="A94" s="80"/>
      <c r="B94" s="87"/>
      <c r="C94" s="87"/>
      <c r="D94" s="87"/>
      <c r="E94" s="87"/>
      <c r="F94" s="87"/>
      <c r="G94" s="87"/>
      <c r="H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row>
    <row r="95" spans="1:255" s="85" customFormat="1" hidden="1">
      <c r="A95" s="80"/>
      <c r="B95" s="87"/>
      <c r="C95" s="87"/>
      <c r="D95" s="87"/>
      <c r="E95" s="87"/>
      <c r="F95" s="87"/>
      <c r="G95" s="87"/>
      <c r="H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row>
    <row r="96" spans="1:255" s="85" customFormat="1" hidden="1">
      <c r="A96" s="80"/>
      <c r="B96" s="87"/>
      <c r="C96" s="87"/>
      <c r="D96" s="87"/>
      <c r="E96" s="87"/>
      <c r="F96" s="87"/>
      <c r="G96" s="87"/>
      <c r="H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row>
    <row r="97" spans="1:255" s="85" customFormat="1" hidden="1">
      <c r="A97" s="80"/>
      <c r="B97" s="87"/>
      <c r="C97" s="87"/>
      <c r="D97" s="87"/>
      <c r="E97" s="87"/>
      <c r="F97" s="87"/>
      <c r="G97" s="87"/>
      <c r="H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row>
    <row r="98" spans="1:255" s="85" customFormat="1" hidden="1">
      <c r="A98" s="80"/>
      <c r="B98" s="87"/>
      <c r="C98" s="87"/>
      <c r="D98" s="87"/>
      <c r="E98" s="87"/>
      <c r="F98" s="87"/>
      <c r="G98" s="87"/>
      <c r="H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row>
    <row r="99" spans="1:255" s="85" customFormat="1" hidden="1">
      <c r="A99" s="80"/>
      <c r="B99" s="87"/>
      <c r="C99" s="87"/>
      <c r="D99" s="87"/>
      <c r="E99" s="87"/>
      <c r="F99" s="87"/>
      <c r="G99" s="87"/>
      <c r="H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row>
    <row r="100" spans="1:255" s="85" customFormat="1" hidden="1">
      <c r="A100" s="80"/>
      <c r="B100" s="87"/>
      <c r="C100" s="87"/>
      <c r="D100" s="87"/>
      <c r="E100" s="87"/>
      <c r="F100" s="87"/>
      <c r="G100" s="87"/>
      <c r="H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row>
    <row r="115" spans="2:7" hidden="1">
      <c r="B115" s="87"/>
      <c r="C115" s="87"/>
      <c r="D115" s="87"/>
      <c r="E115" s="87"/>
      <c r="F115" s="87"/>
      <c r="G115" s="87"/>
    </row>
    <row r="116" spans="2:7" hidden="1">
      <c r="B116" s="87"/>
      <c r="C116" s="87"/>
      <c r="D116" s="87"/>
      <c r="E116" s="87"/>
      <c r="F116" s="87"/>
      <c r="G116" s="87"/>
    </row>
    <row r="117" spans="2:7" hidden="1">
      <c r="B117" s="87"/>
      <c r="C117" s="87"/>
      <c r="D117" s="87"/>
      <c r="E117" s="87"/>
      <c r="F117" s="87"/>
      <c r="G117" s="87"/>
    </row>
    <row r="118" spans="2:7" hidden="1">
      <c r="B118" s="87"/>
      <c r="C118" s="87"/>
      <c r="D118" s="87"/>
      <c r="E118" s="87"/>
      <c r="F118" s="87"/>
      <c r="G118" s="87"/>
    </row>
    <row r="119" spans="2:7" hidden="1">
      <c r="B119" s="87"/>
      <c r="C119" s="87"/>
      <c r="D119" s="87"/>
      <c r="E119" s="87"/>
      <c r="F119" s="87"/>
      <c r="G119" s="87"/>
    </row>
    <row r="120" spans="2:7" hidden="1">
      <c r="B120" s="87"/>
      <c r="C120" s="87"/>
      <c r="D120" s="87"/>
      <c r="E120" s="87"/>
      <c r="F120" s="87"/>
      <c r="G120" s="87"/>
    </row>
  </sheetData>
  <sheetProtection algorithmName="SHA-512" hashValue="Yi+J7sICnzSxyoxgu+qE6pPPrQN0YMoHGkyF6wCxiDxQTB53qKMzGMuz3vx4qMwx4e6sWW0tBdc2/fBaIyuJPw==" saltValue="rQbPsI7xajX5Lv4XDJpxIg==" spinCount="100000" sheet="1" objects="1" scenarios="1" selectLockedCells="1"/>
  <mergeCells count="20">
    <mergeCell ref="B24:C24"/>
    <mergeCell ref="D24:E24"/>
    <mergeCell ref="F24:G24"/>
    <mergeCell ref="B31:G33"/>
    <mergeCell ref="B28:C28"/>
    <mergeCell ref="D28:E28"/>
    <mergeCell ref="F28:G28"/>
    <mergeCell ref="B30:G30"/>
    <mergeCell ref="B26:C26"/>
    <mergeCell ref="D26:E26"/>
    <mergeCell ref="F26:G26"/>
    <mergeCell ref="B22:C22"/>
    <mergeCell ref="D22:E22"/>
    <mergeCell ref="F22:G22"/>
    <mergeCell ref="B2:D2"/>
    <mergeCell ref="E14:F14"/>
    <mergeCell ref="B16:G16"/>
    <mergeCell ref="B20:C20"/>
    <mergeCell ref="D20:E20"/>
    <mergeCell ref="F20:G20"/>
  </mergeCells>
  <hyperlinks>
    <hyperlink ref="B45" r:id="rId1" xr:uid="{00000000-0004-0000-0100-000000000000}"/>
  </hyperlinks>
  <printOptions horizontalCentered="1"/>
  <pageMargins left="0.2" right="0.2" top="0.25" bottom="0.25" header="0.5" footer="0.5"/>
  <pageSetup orientation="portrait" r:id="rId2"/>
  <headerFooter alignWithMargins="0"/>
  <ignoredErrors>
    <ignoredError sqref="E14"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17FEA-3AC2-4B3F-AB9B-87DE3F1C88FB}">
  <sheetPr codeName="Sheet3"/>
  <dimension ref="B2:F20"/>
  <sheetViews>
    <sheetView workbookViewId="0">
      <selection activeCell="J23" sqref="J23"/>
    </sheetView>
  </sheetViews>
  <sheetFormatPr defaultRowHeight="12.75"/>
  <cols>
    <col min="3" max="3" width="10.140625" bestFit="1" customWidth="1"/>
    <col min="4" max="4" width="12.5703125" customWidth="1"/>
  </cols>
  <sheetData>
    <row r="2" spans="2:5">
      <c r="B2" s="57" t="s">
        <v>96</v>
      </c>
      <c r="C2" s="239">
        <v>45747</v>
      </c>
    </row>
    <row r="3" spans="2:5">
      <c r="B3" s="57" t="s">
        <v>97</v>
      </c>
      <c r="C3" s="57">
        <f ca="1">IF(TODAY()&gt;C2,1,0)</f>
        <v>0</v>
      </c>
    </row>
    <row r="8" spans="2:5">
      <c r="B8" s="85" t="s">
        <v>98</v>
      </c>
      <c r="C8" s="85" t="s">
        <v>99</v>
      </c>
      <c r="D8" s="85" t="s">
        <v>100</v>
      </c>
      <c r="E8" s="85" t="s">
        <v>101</v>
      </c>
    </row>
    <row r="9" spans="2:5">
      <c r="B9">
        <v>6</v>
      </c>
      <c r="C9" s="247">
        <v>3.9899999999999998E-2</v>
      </c>
      <c r="D9" s="248">
        <v>0.35366999999999998</v>
      </c>
      <c r="E9">
        <f>+IF(Quote!$E$14&lt;7500,"$7.5K Min.",Quote!$E$14*D9)</f>
        <v>3536.7</v>
      </c>
    </row>
    <row r="10" spans="2:5">
      <c r="B10">
        <v>5</v>
      </c>
      <c r="C10" s="247">
        <v>4.99E-2</v>
      </c>
      <c r="D10" s="248">
        <v>0.27575300000000003</v>
      </c>
      <c r="E10">
        <f>+IF(Quote!$E$14&lt;7500,"$7.5K Min.",Quote!$E$14*D10)</f>
        <v>2757.53</v>
      </c>
    </row>
    <row r="11" spans="2:5">
      <c r="B11">
        <v>4</v>
      </c>
      <c r="C11" s="247">
        <v>5.5899999999999998E-2</v>
      </c>
      <c r="D11" s="248">
        <v>0.22920900000000002</v>
      </c>
      <c r="E11">
        <f>+IF(Quote!$E$14&lt;7500,"$7.5K Min.",Quote!$E$14*D11)</f>
        <v>2292.09</v>
      </c>
    </row>
    <row r="12" spans="2:5">
      <c r="B12">
        <v>3</v>
      </c>
      <c r="C12" s="247">
        <v>5.9900000000000002E-2</v>
      </c>
      <c r="D12" s="248">
        <v>0.198353</v>
      </c>
      <c r="E12">
        <f>+IF(Quote!$E$14&lt;7500,"$7.5K Min.",Quote!$E$14*D12)</f>
        <v>1983.53</v>
      </c>
    </row>
    <row r="16" spans="2:5">
      <c r="C16" s="243"/>
      <c r="D16" s="244"/>
    </row>
    <row r="17" spans="3:6">
      <c r="C17" s="245"/>
      <c r="D17" s="246"/>
      <c r="E17" s="245"/>
      <c r="F17" s="246"/>
    </row>
    <row r="18" spans="3:6">
      <c r="C18" s="243"/>
      <c r="D18" s="244"/>
      <c r="E18" s="243"/>
      <c r="F18" s="244"/>
    </row>
    <row r="19" spans="3:6">
      <c r="C19" s="243"/>
      <c r="D19" s="244"/>
      <c r="E19" s="243"/>
      <c r="F19" s="244"/>
    </row>
    <row r="20" spans="3:6">
      <c r="E20" s="243"/>
      <c r="F20" s="244"/>
    </row>
  </sheetData>
  <sheetProtection algorithmName="SHA-512" hashValue="N3YiOelo8XkVN1oZSU0h+fm5MhTW50dnsFOWuyL0h0u9Hs/OEB6CaME4Zz3DyaSAwdsi3c1kI/yiQImiwxFy8w==" saltValue="64YZ35LDcCTSr+GMcfftv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V63"/>
  <sheetViews>
    <sheetView showGridLines="0" showRowColHeaders="0" zoomScale="130" zoomScaleNormal="130" workbookViewId="0">
      <selection activeCell="B5" sqref="B5:H5"/>
    </sheetView>
  </sheetViews>
  <sheetFormatPr defaultColWidth="0" defaultRowHeight="12.75" customHeight="1" zeroHeight="1"/>
  <cols>
    <col min="1" max="1" width="2.42578125" customWidth="1"/>
    <col min="2" max="5" width="3.7109375" style="37" customWidth="1"/>
    <col min="6" max="16" width="5.7109375" style="37" customWidth="1"/>
    <col min="17" max="17" width="8.140625" style="37" customWidth="1"/>
    <col min="18" max="18" width="12" style="37" customWidth="1"/>
    <col min="19" max="19" width="2.5703125" customWidth="1"/>
    <col min="20" max="16384" width="9.140625" hidden="1"/>
  </cols>
  <sheetData>
    <row r="1" spans="2:22" ht="44.25" customHeight="1">
      <c r="B1" s="160"/>
      <c r="C1" s="161"/>
      <c r="D1" s="161"/>
      <c r="E1" s="1"/>
      <c r="F1" s="161"/>
      <c r="G1" s="161"/>
      <c r="H1" s="161"/>
      <c r="I1" s="161"/>
      <c r="J1" s="161"/>
      <c r="K1" s="2"/>
      <c r="L1" s="161"/>
      <c r="M1" s="161"/>
      <c r="N1" s="3"/>
      <c r="O1" s="162"/>
      <c r="P1" s="162"/>
      <c r="Q1" s="162"/>
      <c r="R1" s="163"/>
      <c r="U1" s="85" t="s">
        <v>102</v>
      </c>
      <c r="V1" s="85" t="s">
        <v>103</v>
      </c>
    </row>
    <row r="2" spans="2:22" ht="24" customHeight="1" thickBot="1">
      <c r="B2" s="164"/>
      <c r="C2" s="165"/>
      <c r="D2" s="165"/>
      <c r="E2" s="4"/>
      <c r="F2" s="165"/>
      <c r="G2" s="165"/>
      <c r="H2" s="165"/>
      <c r="I2" s="165"/>
      <c r="J2" s="165"/>
      <c r="K2" s="5"/>
      <c r="L2" s="165"/>
      <c r="M2" s="165"/>
      <c r="N2" s="6"/>
      <c r="O2" s="166"/>
      <c r="P2" s="167"/>
      <c r="Q2" s="166"/>
      <c r="R2" s="168"/>
      <c r="U2" s="85" t="s">
        <v>104</v>
      </c>
      <c r="V2">
        <v>30</v>
      </c>
    </row>
    <row r="3" spans="2:22" ht="14.25" thickBot="1">
      <c r="B3" s="382" t="s">
        <v>82</v>
      </c>
      <c r="C3" s="383"/>
      <c r="D3" s="383"/>
      <c r="E3" s="383"/>
      <c r="F3" s="383"/>
      <c r="G3" s="383"/>
      <c r="H3" s="383"/>
      <c r="I3" s="383"/>
      <c r="J3" s="383"/>
      <c r="K3" s="383"/>
      <c r="L3" s="383"/>
      <c r="M3" s="383"/>
      <c r="N3" s="383"/>
      <c r="O3" s="383"/>
      <c r="P3" s="383"/>
      <c r="Q3" s="383"/>
      <c r="R3" s="384"/>
      <c r="U3" s="85" t="s">
        <v>105</v>
      </c>
      <c r="V3">
        <v>42</v>
      </c>
    </row>
    <row r="4" spans="2:22">
      <c r="B4" s="27" t="s">
        <v>84</v>
      </c>
      <c r="C4" s="28"/>
      <c r="D4" s="28"/>
      <c r="E4" s="28"/>
      <c r="F4" s="28"/>
      <c r="G4" s="28"/>
      <c r="H4" s="28"/>
      <c r="I4" s="29" t="s">
        <v>106</v>
      </c>
      <c r="J4" s="28"/>
      <c r="K4" s="28"/>
      <c r="L4" s="28"/>
      <c r="M4" s="28"/>
      <c r="N4" s="28"/>
      <c r="O4" s="30"/>
      <c r="P4" s="29" t="s">
        <v>107</v>
      </c>
      <c r="Q4" s="28"/>
      <c r="R4" s="31"/>
      <c r="U4" s="85" t="s">
        <v>108</v>
      </c>
      <c r="V4">
        <v>54</v>
      </c>
    </row>
    <row r="5" spans="2:22">
      <c r="B5" s="385" t="str">
        <f>Quote!$B$6</f>
        <v>Vendor Name</v>
      </c>
      <c r="C5" s="386"/>
      <c r="D5" s="386"/>
      <c r="E5" s="386"/>
      <c r="F5" s="386"/>
      <c r="G5" s="386"/>
      <c r="H5" s="387"/>
      <c r="I5" s="388"/>
      <c r="J5" s="389"/>
      <c r="K5" s="389"/>
      <c r="L5" s="389"/>
      <c r="M5" s="389"/>
      <c r="N5" s="389"/>
      <c r="O5" s="390"/>
      <c r="P5" s="391"/>
      <c r="Q5" s="392"/>
      <c r="R5" s="393"/>
      <c r="U5" s="85" t="s">
        <v>109</v>
      </c>
      <c r="V5">
        <v>66</v>
      </c>
    </row>
    <row r="6" spans="2:22">
      <c r="B6" s="32" t="s">
        <v>110</v>
      </c>
      <c r="C6" s="33"/>
      <c r="D6" s="33"/>
      <c r="E6" s="33"/>
      <c r="F6" s="33"/>
      <c r="G6" s="33"/>
      <c r="H6" s="33"/>
      <c r="I6" s="34" t="s">
        <v>111</v>
      </c>
      <c r="J6" s="33"/>
      <c r="K6" s="33"/>
      <c r="L6" s="33"/>
      <c r="M6" s="33"/>
      <c r="N6" s="33"/>
      <c r="O6" s="35"/>
      <c r="P6" s="34" t="s">
        <v>112</v>
      </c>
      <c r="Q6" s="33"/>
      <c r="R6" s="36"/>
    </row>
    <row r="7" spans="2:22" ht="13.5" thickBot="1">
      <c r="B7" s="385" t="str">
        <f>Quote!$B$7</f>
        <v>Contact Name</v>
      </c>
      <c r="C7" s="386"/>
      <c r="D7" s="386"/>
      <c r="E7" s="386"/>
      <c r="F7" s="386"/>
      <c r="G7" s="386"/>
      <c r="H7" s="387"/>
      <c r="I7" s="391" t="str">
        <f>Quote!$B$8</f>
        <v>Contact Email</v>
      </c>
      <c r="J7" s="392"/>
      <c r="K7" s="392"/>
      <c r="L7" s="392"/>
      <c r="M7" s="392"/>
      <c r="N7" s="392"/>
      <c r="O7" s="394"/>
      <c r="P7" s="391"/>
      <c r="Q7" s="392"/>
      <c r="R7" s="393"/>
    </row>
    <row r="8" spans="2:22" ht="17.25" thickBot="1">
      <c r="B8" s="38" t="s">
        <v>113</v>
      </c>
      <c r="C8" s="39"/>
      <c r="D8" s="39"/>
      <c r="E8" s="40"/>
      <c r="F8" s="40"/>
      <c r="G8" s="40"/>
      <c r="H8" s="40"/>
      <c r="I8" s="40"/>
      <c r="J8" s="41"/>
      <c r="K8" s="42"/>
      <c r="L8" s="40"/>
      <c r="M8" s="40"/>
      <c r="N8" s="43"/>
      <c r="O8" s="44"/>
      <c r="P8" s="40"/>
      <c r="Q8" s="40"/>
      <c r="R8" s="45"/>
    </row>
    <row r="9" spans="2:22">
      <c r="B9" s="169" t="s">
        <v>114</v>
      </c>
      <c r="C9" s="170"/>
      <c r="D9" s="170"/>
      <c r="E9" s="171"/>
      <c r="F9" s="171"/>
      <c r="G9" s="172"/>
      <c r="H9" s="172"/>
      <c r="I9" s="172"/>
      <c r="J9" s="172"/>
      <c r="K9" s="172"/>
      <c r="L9" s="173"/>
      <c r="M9" s="374"/>
      <c r="N9" s="374"/>
      <c r="O9" s="174"/>
      <c r="P9" s="175"/>
      <c r="Q9" s="174"/>
      <c r="R9" s="176"/>
    </row>
    <row r="10" spans="2:22" s="85" customFormat="1">
      <c r="B10" s="395" t="str">
        <f>Quote!$E$6</f>
        <v>Customer Name</v>
      </c>
      <c r="C10" s="396"/>
      <c r="D10" s="396"/>
      <c r="E10" s="396"/>
      <c r="F10" s="396"/>
      <c r="G10" s="396"/>
      <c r="H10" s="396"/>
      <c r="I10" s="396"/>
      <c r="J10" s="396"/>
      <c r="K10" s="396"/>
      <c r="L10" s="396"/>
      <c r="M10" s="396"/>
      <c r="N10" s="396"/>
      <c r="O10" s="396"/>
      <c r="P10" s="396"/>
      <c r="Q10" s="396"/>
      <c r="R10" s="397"/>
    </row>
    <row r="11" spans="2:22">
      <c r="B11" s="177" t="s">
        <v>115</v>
      </c>
      <c r="C11" s="178"/>
      <c r="D11" s="178"/>
      <c r="E11" s="178"/>
      <c r="F11" s="178"/>
      <c r="G11" s="178"/>
      <c r="H11" s="178"/>
      <c r="I11" s="178"/>
      <c r="J11" s="178"/>
      <c r="K11" s="178"/>
      <c r="L11" s="178" t="s">
        <v>116</v>
      </c>
      <c r="M11" s="375" t="s">
        <v>117</v>
      </c>
      <c r="N11" s="376"/>
      <c r="O11" s="376"/>
      <c r="P11" s="376"/>
      <c r="Q11" s="376"/>
      <c r="R11" s="377"/>
    </row>
    <row r="12" spans="2:22" s="85" customFormat="1">
      <c r="B12" s="378" t="str">
        <f>Quote!$E$7</f>
        <v>Customer Address</v>
      </c>
      <c r="C12" s="362"/>
      <c r="D12" s="362"/>
      <c r="E12" s="362"/>
      <c r="F12" s="362"/>
      <c r="G12" s="362"/>
      <c r="H12" s="362"/>
      <c r="I12" s="362"/>
      <c r="J12" s="362"/>
      <c r="K12" s="362"/>
      <c r="L12" s="363"/>
      <c r="M12" s="379" t="str">
        <f>Quote!$E$8</f>
        <v>Customer City, State, Zip</v>
      </c>
      <c r="N12" s="380"/>
      <c r="O12" s="380"/>
      <c r="P12" s="380"/>
      <c r="Q12" s="380"/>
      <c r="R12" s="381"/>
    </row>
    <row r="13" spans="2:22">
      <c r="B13" s="177" t="s">
        <v>118</v>
      </c>
      <c r="C13" s="179"/>
      <c r="D13" s="179"/>
      <c r="E13" s="179"/>
      <c r="F13" s="179"/>
      <c r="G13" s="179"/>
      <c r="H13" s="179"/>
      <c r="I13" s="179"/>
      <c r="J13" s="179"/>
      <c r="K13" s="179"/>
      <c r="L13" s="179"/>
      <c r="M13" s="179"/>
      <c r="N13" s="180" t="s">
        <v>119</v>
      </c>
      <c r="O13" s="181"/>
      <c r="P13" s="179"/>
      <c r="Q13" s="179"/>
      <c r="R13" s="176"/>
    </row>
    <row r="14" spans="2:22" s="85" customFormat="1">
      <c r="B14" s="378"/>
      <c r="C14" s="362"/>
      <c r="D14" s="362"/>
      <c r="E14" s="362"/>
      <c r="F14" s="362"/>
      <c r="G14" s="362"/>
      <c r="H14" s="362"/>
      <c r="I14" s="362"/>
      <c r="J14" s="362"/>
      <c r="K14" s="362"/>
      <c r="L14" s="362"/>
      <c r="M14" s="363"/>
      <c r="N14" s="364"/>
      <c r="O14" s="362"/>
      <c r="P14" s="362"/>
      <c r="Q14" s="362"/>
      <c r="R14" s="366"/>
    </row>
    <row r="15" spans="2:22">
      <c r="B15" s="177" t="s">
        <v>120</v>
      </c>
      <c r="C15" s="178"/>
      <c r="D15" s="178"/>
      <c r="E15" s="178"/>
      <c r="F15" s="178"/>
      <c r="G15" s="180" t="s">
        <v>121</v>
      </c>
      <c r="H15" s="179"/>
      <c r="I15" s="179"/>
      <c r="J15" s="180" t="s">
        <v>122</v>
      </c>
      <c r="K15" s="178"/>
      <c r="L15" s="178"/>
      <c r="M15" s="180" t="s">
        <v>123</v>
      </c>
      <c r="N15" s="182"/>
      <c r="O15" s="182"/>
      <c r="P15" s="182"/>
      <c r="Q15" s="179"/>
      <c r="R15" s="176"/>
    </row>
    <row r="16" spans="2:22" s="85" customFormat="1">
      <c r="B16" s="361"/>
      <c r="C16" s="362"/>
      <c r="D16" s="362"/>
      <c r="E16" s="362"/>
      <c r="F16" s="363"/>
      <c r="G16" s="364"/>
      <c r="H16" s="362"/>
      <c r="I16" s="363"/>
      <c r="J16" s="365" t="str">
        <f>Quote!$E$9</f>
        <v>Customer Phone</v>
      </c>
      <c r="K16" s="362"/>
      <c r="L16" s="363"/>
      <c r="M16" s="364" t="str">
        <f>Quote!$E$10</f>
        <v>Customer Email</v>
      </c>
      <c r="N16" s="362"/>
      <c r="O16" s="362"/>
      <c r="P16" s="362"/>
      <c r="Q16" s="362"/>
      <c r="R16" s="366"/>
    </row>
    <row r="17" spans="2:18">
      <c r="B17" s="177" t="s">
        <v>124</v>
      </c>
      <c r="C17" s="178"/>
      <c r="D17" s="178"/>
      <c r="E17" s="178"/>
      <c r="F17" s="178"/>
      <c r="G17" s="178"/>
      <c r="H17" s="178"/>
      <c r="I17" s="178" t="s">
        <v>116</v>
      </c>
      <c r="J17" s="178" t="s">
        <v>116</v>
      </c>
      <c r="K17" s="183"/>
      <c r="R17" s="184"/>
    </row>
    <row r="18" spans="2:18" s="85" customFormat="1">
      <c r="B18" s="367"/>
      <c r="C18" s="368"/>
      <c r="D18" s="368"/>
      <c r="E18" s="368"/>
      <c r="F18" s="368"/>
      <c r="G18" s="368"/>
      <c r="H18" s="368"/>
      <c r="I18" s="368"/>
      <c r="J18" s="368"/>
      <c r="K18" s="368"/>
      <c r="L18" s="368"/>
      <c r="M18" s="368"/>
      <c r="N18" s="368"/>
      <c r="O18" s="368"/>
      <c r="P18" s="368"/>
      <c r="Q18" s="368"/>
      <c r="R18" s="369"/>
    </row>
    <row r="19" spans="2:18">
      <c r="B19" s="370" t="s">
        <v>125</v>
      </c>
      <c r="C19" s="371"/>
      <c r="D19" s="372" t="s">
        <v>126</v>
      </c>
      <c r="E19" s="371"/>
      <c r="F19" s="185" t="s">
        <v>127</v>
      </c>
      <c r="G19" s="186" t="s">
        <v>128</v>
      </c>
      <c r="H19" s="372" t="s">
        <v>129</v>
      </c>
      <c r="I19" s="371"/>
      <c r="J19" s="372" t="s">
        <v>130</v>
      </c>
      <c r="K19" s="373"/>
      <c r="L19" s="180" t="s">
        <v>131</v>
      </c>
      <c r="M19" s="187"/>
      <c r="N19" s="187"/>
      <c r="O19" s="187"/>
      <c r="P19" s="187"/>
      <c r="Q19" s="187"/>
      <c r="R19" s="184"/>
    </row>
    <row r="20" spans="2:18" s="85" customFormat="1" ht="13.5" thickBot="1">
      <c r="B20" s="350" t="s">
        <v>116</v>
      </c>
      <c r="C20" s="351"/>
      <c r="D20" s="352" t="s">
        <v>116</v>
      </c>
      <c r="E20" s="351"/>
      <c r="F20" s="188" t="s">
        <v>116</v>
      </c>
      <c r="G20" s="189" t="s">
        <v>116</v>
      </c>
      <c r="H20" s="352" t="s">
        <v>116</v>
      </c>
      <c r="I20" s="351"/>
      <c r="J20" s="353"/>
      <c r="K20" s="354"/>
      <c r="L20" s="355"/>
      <c r="M20" s="356"/>
      <c r="N20" s="356"/>
      <c r="O20" s="356"/>
      <c r="P20" s="356"/>
      <c r="Q20" s="356"/>
      <c r="R20" s="357"/>
    </row>
    <row r="21" spans="2:18" ht="17.25" thickBot="1">
      <c r="B21" s="190" t="s">
        <v>132</v>
      </c>
      <c r="C21" s="191"/>
      <c r="D21" s="191"/>
      <c r="E21" s="192"/>
      <c r="F21" s="192"/>
      <c r="G21" s="192"/>
      <c r="H21" s="192"/>
      <c r="I21" s="192"/>
      <c r="J21" s="193"/>
      <c r="K21" s="194"/>
      <c r="L21" s="192"/>
      <c r="M21" s="192"/>
      <c r="N21" s="195"/>
      <c r="O21" s="196"/>
      <c r="P21" s="192"/>
      <c r="Q21" s="192"/>
      <c r="R21" s="197"/>
    </row>
    <row r="22" spans="2:18">
      <c r="B22" s="198" t="s">
        <v>133</v>
      </c>
      <c r="C22" s="199"/>
      <c r="D22" s="199"/>
      <c r="E22" s="200"/>
      <c r="F22" s="201" t="s">
        <v>134</v>
      </c>
      <c r="G22" s="202"/>
      <c r="H22" s="202"/>
      <c r="I22" s="358" t="s">
        <v>135</v>
      </c>
      <c r="J22" s="359"/>
      <c r="K22" s="358" t="s">
        <v>136</v>
      </c>
      <c r="L22" s="359"/>
      <c r="M22" s="358" t="s">
        <v>137</v>
      </c>
      <c r="N22" s="359"/>
      <c r="O22" s="358" t="s">
        <v>138</v>
      </c>
      <c r="P22" s="360"/>
      <c r="Q22" s="203"/>
      <c r="R22" s="204" t="s">
        <v>139</v>
      </c>
    </row>
    <row r="23" spans="2:18" ht="13.5" thickBot="1">
      <c r="B23" s="344"/>
      <c r="C23" s="345"/>
      <c r="D23" s="345"/>
      <c r="E23" s="346"/>
      <c r="F23" s="347"/>
      <c r="G23" s="348"/>
      <c r="H23" s="349"/>
      <c r="I23" s="347"/>
      <c r="J23" s="349"/>
      <c r="K23" s="347"/>
      <c r="L23" s="349"/>
      <c r="M23" s="347"/>
      <c r="N23" s="349"/>
      <c r="O23" s="347"/>
      <c r="P23" s="348"/>
      <c r="Q23" s="349"/>
      <c r="R23" s="205"/>
    </row>
    <row r="24" spans="2:18" ht="14.25" thickBot="1">
      <c r="B24" s="206" t="s">
        <v>140</v>
      </c>
      <c r="C24" s="207"/>
      <c r="D24" s="207"/>
      <c r="E24" s="208"/>
      <c r="F24" s="208"/>
      <c r="G24" s="208"/>
      <c r="H24" s="208"/>
      <c r="I24" s="208"/>
      <c r="J24" s="208"/>
      <c r="K24" s="208"/>
      <c r="L24" s="208"/>
      <c r="M24" s="208"/>
      <c r="N24" s="208"/>
      <c r="O24" s="208"/>
      <c r="P24" s="208"/>
      <c r="Q24" s="208"/>
      <c r="R24" s="209"/>
    </row>
    <row r="25" spans="2:18">
      <c r="B25" s="7" t="s">
        <v>141</v>
      </c>
      <c r="C25" s="9"/>
      <c r="D25" s="9"/>
      <c r="E25" s="9"/>
      <c r="F25" s="9"/>
      <c r="G25" s="9" t="s">
        <v>116</v>
      </c>
      <c r="H25" s="10" t="s">
        <v>142</v>
      </c>
      <c r="I25" s="9"/>
      <c r="J25" s="210"/>
      <c r="K25" s="9" t="s">
        <v>116</v>
      </c>
      <c r="L25" s="10" t="s">
        <v>143</v>
      </c>
      <c r="M25" s="9" t="s">
        <v>116</v>
      </c>
      <c r="N25" s="10" t="s">
        <v>144</v>
      </c>
      <c r="O25" s="10" t="s">
        <v>145</v>
      </c>
      <c r="P25" s="9"/>
      <c r="Q25" s="10" t="s">
        <v>146</v>
      </c>
      <c r="R25" s="211"/>
    </row>
    <row r="26" spans="2:18">
      <c r="B26" s="325"/>
      <c r="C26" s="326"/>
      <c r="D26" s="326"/>
      <c r="E26" s="326"/>
      <c r="F26" s="326"/>
      <c r="G26" s="327"/>
      <c r="H26" s="328"/>
      <c r="I26" s="326"/>
      <c r="J26" s="326"/>
      <c r="K26" s="327"/>
      <c r="L26" s="328"/>
      <c r="M26" s="327"/>
      <c r="N26" s="157"/>
      <c r="O26" s="333"/>
      <c r="P26" s="334"/>
      <c r="Q26" s="331"/>
      <c r="R26" s="332"/>
    </row>
    <row r="27" spans="2:18">
      <c r="B27" s="53" t="s">
        <v>141</v>
      </c>
      <c r="C27" s="159"/>
      <c r="D27" s="159"/>
      <c r="E27" s="159"/>
      <c r="F27" s="159"/>
      <c r="G27" s="159"/>
      <c r="H27" s="158" t="s">
        <v>142</v>
      </c>
      <c r="I27" s="159"/>
      <c r="J27" s="159"/>
      <c r="K27" s="159"/>
      <c r="L27" s="158" t="s">
        <v>143</v>
      </c>
      <c r="M27" s="54"/>
      <c r="N27" s="55" t="s">
        <v>144</v>
      </c>
      <c r="O27" s="55" t="s">
        <v>145</v>
      </c>
      <c r="P27" s="8"/>
      <c r="Q27" s="55" t="s">
        <v>146</v>
      </c>
      <c r="R27" s="212"/>
    </row>
    <row r="28" spans="2:18" ht="13.5" thickBot="1">
      <c r="B28" s="312"/>
      <c r="C28" s="313"/>
      <c r="D28" s="313"/>
      <c r="E28" s="313"/>
      <c r="F28" s="313"/>
      <c r="G28" s="314"/>
      <c r="H28" s="335"/>
      <c r="I28" s="336"/>
      <c r="J28" s="336"/>
      <c r="K28" s="337"/>
      <c r="L28" s="338"/>
      <c r="M28" s="339"/>
      <c r="N28" s="213"/>
      <c r="O28" s="340"/>
      <c r="P28" s="341"/>
      <c r="Q28" s="342"/>
      <c r="R28" s="343"/>
    </row>
    <row r="29" spans="2:18" ht="14.25" thickBot="1">
      <c r="B29" s="214" t="s">
        <v>147</v>
      </c>
      <c r="C29" s="215"/>
      <c r="D29" s="215"/>
      <c r="E29" s="216"/>
      <c r="F29" s="216"/>
      <c r="G29" s="216"/>
      <c r="H29" s="216"/>
      <c r="I29" s="216"/>
      <c r="J29" s="216"/>
      <c r="K29" s="216"/>
      <c r="L29" s="216"/>
      <c r="M29" s="216"/>
      <c r="N29" s="216"/>
      <c r="O29" s="216"/>
      <c r="P29" s="216"/>
      <c r="Q29" s="216"/>
      <c r="R29" s="217"/>
    </row>
    <row r="30" spans="2:18">
      <c r="B30" s="320" t="s">
        <v>148</v>
      </c>
      <c r="C30" s="321"/>
      <c r="D30" s="321"/>
      <c r="E30" s="321"/>
      <c r="F30" s="321"/>
      <c r="G30" s="322"/>
      <c r="H30" s="323" t="s">
        <v>149</v>
      </c>
      <c r="I30" s="321"/>
      <c r="J30" s="321"/>
      <c r="K30" s="321"/>
      <c r="L30" s="322"/>
      <c r="M30" s="323" t="s">
        <v>150</v>
      </c>
      <c r="N30" s="322"/>
      <c r="O30" s="323" t="s">
        <v>151</v>
      </c>
      <c r="P30" s="322"/>
      <c r="Q30" s="323" t="s">
        <v>152</v>
      </c>
      <c r="R30" s="324"/>
    </row>
    <row r="31" spans="2:18">
      <c r="B31" s="325"/>
      <c r="C31" s="326"/>
      <c r="D31" s="326"/>
      <c r="E31" s="326"/>
      <c r="F31" s="326"/>
      <c r="G31" s="327"/>
      <c r="H31" s="328"/>
      <c r="I31" s="326"/>
      <c r="J31" s="326"/>
      <c r="K31" s="326"/>
      <c r="L31" s="327"/>
      <c r="M31" s="329"/>
      <c r="N31" s="330"/>
      <c r="O31" s="328"/>
      <c r="P31" s="327"/>
      <c r="Q31" s="331"/>
      <c r="R31" s="332"/>
    </row>
    <row r="32" spans="2:18">
      <c r="B32" s="307" t="s">
        <v>148</v>
      </c>
      <c r="C32" s="308"/>
      <c r="D32" s="308"/>
      <c r="E32" s="308"/>
      <c r="F32" s="308"/>
      <c r="G32" s="309"/>
      <c r="H32" s="310" t="s">
        <v>149</v>
      </c>
      <c r="I32" s="308"/>
      <c r="J32" s="308"/>
      <c r="K32" s="308"/>
      <c r="L32" s="309"/>
      <c r="M32" s="310" t="s">
        <v>150</v>
      </c>
      <c r="N32" s="309"/>
      <c r="O32" s="310" t="s">
        <v>151</v>
      </c>
      <c r="P32" s="309"/>
      <c r="Q32" s="310" t="s">
        <v>152</v>
      </c>
      <c r="R32" s="311"/>
    </row>
    <row r="33" spans="2:18" ht="13.5" thickBot="1">
      <c r="B33" s="312"/>
      <c r="C33" s="313"/>
      <c r="D33" s="313"/>
      <c r="E33" s="313"/>
      <c r="F33" s="313"/>
      <c r="G33" s="314"/>
      <c r="H33" s="315"/>
      <c r="I33" s="313"/>
      <c r="J33" s="313"/>
      <c r="K33" s="313"/>
      <c r="L33" s="314"/>
      <c r="M33" s="316"/>
      <c r="N33" s="317"/>
      <c r="O33" s="315"/>
      <c r="P33" s="314"/>
      <c r="Q33" s="318"/>
      <c r="R33" s="319"/>
    </row>
    <row r="34" spans="2:18" ht="14.25" thickBot="1">
      <c r="B34" s="206" t="s">
        <v>153</v>
      </c>
      <c r="C34" s="207"/>
      <c r="D34" s="207"/>
      <c r="E34" s="208"/>
      <c r="F34" s="208"/>
      <c r="G34" s="208"/>
      <c r="H34" s="208"/>
      <c r="I34" s="208"/>
      <c r="J34" s="208"/>
      <c r="K34" s="208"/>
      <c r="L34" s="208"/>
      <c r="M34" s="208"/>
      <c r="N34" s="208"/>
      <c r="O34" s="208"/>
      <c r="P34" s="208"/>
      <c r="Q34" s="208"/>
      <c r="R34" s="209"/>
    </row>
    <row r="35" spans="2:18">
      <c r="B35" s="320" t="s">
        <v>154</v>
      </c>
      <c r="C35" s="321"/>
      <c r="D35" s="321"/>
      <c r="E35" s="321"/>
      <c r="F35" s="321"/>
      <c r="G35" s="322"/>
      <c r="H35" s="323" t="s">
        <v>149</v>
      </c>
      <c r="I35" s="321"/>
      <c r="J35" s="321"/>
      <c r="K35" s="321"/>
      <c r="L35" s="322"/>
      <c r="M35" s="323" t="s">
        <v>150</v>
      </c>
      <c r="N35" s="322"/>
      <c r="O35" s="323" t="s">
        <v>151</v>
      </c>
      <c r="P35" s="322"/>
      <c r="Q35" s="323" t="s">
        <v>152</v>
      </c>
      <c r="R35" s="324"/>
    </row>
    <row r="36" spans="2:18">
      <c r="B36" s="325"/>
      <c r="C36" s="326"/>
      <c r="D36" s="326"/>
      <c r="E36" s="326"/>
      <c r="F36" s="326"/>
      <c r="G36" s="327"/>
      <c r="H36" s="328"/>
      <c r="I36" s="326"/>
      <c r="J36" s="326"/>
      <c r="K36" s="326"/>
      <c r="L36" s="327"/>
      <c r="M36" s="329"/>
      <c r="N36" s="330"/>
      <c r="O36" s="328"/>
      <c r="P36" s="327"/>
      <c r="Q36" s="331"/>
      <c r="R36" s="332"/>
    </row>
    <row r="37" spans="2:18">
      <c r="B37" s="307" t="s">
        <v>154</v>
      </c>
      <c r="C37" s="308"/>
      <c r="D37" s="308"/>
      <c r="E37" s="308"/>
      <c r="F37" s="308"/>
      <c r="G37" s="309"/>
      <c r="H37" s="310" t="s">
        <v>149</v>
      </c>
      <c r="I37" s="308"/>
      <c r="J37" s="308"/>
      <c r="K37" s="308"/>
      <c r="L37" s="309"/>
      <c r="M37" s="310" t="s">
        <v>150</v>
      </c>
      <c r="N37" s="309"/>
      <c r="O37" s="310" t="s">
        <v>151</v>
      </c>
      <c r="P37" s="309"/>
      <c r="Q37" s="310" t="s">
        <v>152</v>
      </c>
      <c r="R37" s="311"/>
    </row>
    <row r="38" spans="2:18" ht="13.5" thickBot="1">
      <c r="B38" s="312"/>
      <c r="C38" s="313"/>
      <c r="D38" s="313"/>
      <c r="E38" s="313"/>
      <c r="F38" s="313"/>
      <c r="G38" s="314"/>
      <c r="H38" s="315"/>
      <c r="I38" s="313"/>
      <c r="J38" s="313"/>
      <c r="K38" s="313"/>
      <c r="L38" s="314"/>
      <c r="M38" s="316"/>
      <c r="N38" s="317"/>
      <c r="O38" s="315"/>
      <c r="P38" s="314"/>
      <c r="Q38" s="318"/>
      <c r="R38" s="319"/>
    </row>
    <row r="39" spans="2:18" ht="14.25" thickBot="1">
      <c r="B39" s="46" t="s">
        <v>155</v>
      </c>
      <c r="C39" s="47"/>
      <c r="D39" s="47"/>
      <c r="E39" s="48"/>
      <c r="F39" s="48"/>
      <c r="G39" s="48"/>
      <c r="H39" s="48"/>
      <c r="I39" s="48"/>
      <c r="J39" s="48"/>
      <c r="K39" s="48"/>
      <c r="L39" s="48"/>
      <c r="M39" s="48"/>
      <c r="N39" s="48"/>
      <c r="O39" s="48"/>
      <c r="P39" s="48"/>
      <c r="Q39" s="48"/>
      <c r="R39" s="49"/>
    </row>
    <row r="40" spans="2:18">
      <c r="B40" s="305" t="s">
        <v>156</v>
      </c>
      <c r="C40" s="306"/>
      <c r="D40" s="306"/>
      <c r="E40" s="306"/>
      <c r="F40" s="306"/>
      <c r="G40" s="306"/>
      <c r="H40" s="306"/>
      <c r="I40" s="306"/>
      <c r="J40" s="306"/>
      <c r="K40" s="306"/>
      <c r="L40" s="306"/>
      <c r="M40" s="306"/>
      <c r="N40" s="306"/>
      <c r="O40" s="218" t="s">
        <v>157</v>
      </c>
      <c r="P40" s="219"/>
      <c r="Q40" s="220"/>
      <c r="R40" s="221" t="s">
        <v>158</v>
      </c>
    </row>
    <row r="41" spans="2:18">
      <c r="B41" s="297"/>
      <c r="C41" s="298"/>
      <c r="D41" s="298"/>
      <c r="E41" s="298"/>
      <c r="F41" s="298"/>
      <c r="G41" s="298"/>
      <c r="H41" s="298"/>
      <c r="I41" s="298"/>
      <c r="J41" s="298"/>
      <c r="K41" s="298"/>
      <c r="L41" s="298"/>
      <c r="M41" s="298"/>
      <c r="N41" s="298"/>
      <c r="O41" s="299"/>
      <c r="P41" s="300"/>
      <c r="Q41" s="301"/>
      <c r="R41" s="56"/>
    </row>
    <row r="42" spans="2:18">
      <c r="B42" s="297"/>
      <c r="C42" s="298"/>
      <c r="D42" s="298"/>
      <c r="E42" s="298"/>
      <c r="F42" s="298"/>
      <c r="G42" s="298"/>
      <c r="H42" s="298"/>
      <c r="I42" s="298"/>
      <c r="J42" s="298"/>
      <c r="K42" s="298"/>
      <c r="L42" s="298"/>
      <c r="M42" s="298"/>
      <c r="N42" s="298"/>
      <c r="O42" s="299"/>
      <c r="P42" s="300"/>
      <c r="Q42" s="301"/>
      <c r="R42" s="56"/>
    </row>
    <row r="43" spans="2:18">
      <c r="B43" s="297"/>
      <c r="C43" s="298"/>
      <c r="D43" s="298"/>
      <c r="E43" s="298"/>
      <c r="F43" s="298"/>
      <c r="G43" s="298"/>
      <c r="H43" s="298"/>
      <c r="I43" s="298"/>
      <c r="J43" s="298"/>
      <c r="K43" s="298"/>
      <c r="L43" s="298"/>
      <c r="M43" s="298"/>
      <c r="N43" s="298"/>
      <c r="O43" s="299"/>
      <c r="P43" s="300"/>
      <c r="Q43" s="301"/>
      <c r="R43" s="56"/>
    </row>
    <row r="44" spans="2:18" ht="13.5" thickBot="1">
      <c r="B44" s="297"/>
      <c r="C44" s="298"/>
      <c r="D44" s="298"/>
      <c r="E44" s="298"/>
      <c r="F44" s="298"/>
      <c r="G44" s="298"/>
      <c r="H44" s="298"/>
      <c r="I44" s="298"/>
      <c r="J44" s="298"/>
      <c r="K44" s="298"/>
      <c r="L44" s="298"/>
      <c r="M44" s="298"/>
      <c r="N44" s="298"/>
      <c r="O44" s="299"/>
      <c r="P44" s="300"/>
      <c r="Q44" s="301"/>
      <c r="R44" s="56"/>
    </row>
    <row r="45" spans="2:18" ht="14.25" thickBot="1">
      <c r="B45" s="46" t="s">
        <v>159</v>
      </c>
      <c r="C45" s="47"/>
      <c r="D45" s="47"/>
      <c r="E45" s="48"/>
      <c r="F45" s="48"/>
      <c r="G45" s="48"/>
      <c r="H45" s="48"/>
      <c r="I45" s="48"/>
      <c r="J45" s="48"/>
      <c r="K45" s="48"/>
      <c r="L45" s="48"/>
      <c r="M45" s="48"/>
      <c r="N45" s="48"/>
      <c r="O45" s="48"/>
      <c r="P45" s="48"/>
      <c r="Q45" s="48"/>
      <c r="R45" s="49"/>
    </row>
    <row r="46" spans="2:18" ht="13.5" thickBot="1">
      <c r="B46" s="222" t="s">
        <v>160</v>
      </c>
      <c r="C46" s="223"/>
      <c r="D46" s="304" t="s">
        <v>104</v>
      </c>
      <c r="E46" s="304"/>
      <c r="F46" s="304"/>
      <c r="G46" s="223" t="s">
        <v>161</v>
      </c>
      <c r="H46" s="224"/>
      <c r="I46" s="302">
        <f>VLOOKUP($D$46,$U$2:$V$5,2,0)</f>
        <v>30</v>
      </c>
      <c r="J46" s="302"/>
      <c r="K46" s="302" t="s">
        <v>162</v>
      </c>
      <c r="L46" s="302"/>
      <c r="M46" s="302"/>
      <c r="N46" s="303">
        <f>ROI!$I$16</f>
        <v>10000</v>
      </c>
      <c r="O46" s="303"/>
      <c r="P46" s="303"/>
      <c r="Q46" s="225"/>
      <c r="R46" s="226"/>
    </row>
    <row r="47" spans="2:18" ht="16.5">
      <c r="B47" s="11"/>
      <c r="C47" s="227"/>
      <c r="D47" s="227"/>
      <c r="E47" s="228"/>
      <c r="F47" s="228"/>
      <c r="G47" s="228"/>
      <c r="H47" s="228"/>
      <c r="I47" s="228"/>
      <c r="J47" s="228"/>
      <c r="K47" s="228"/>
      <c r="L47" s="228"/>
      <c r="M47" s="228"/>
      <c r="N47" s="228"/>
      <c r="O47" s="228"/>
      <c r="P47" s="228"/>
      <c r="Q47" s="228"/>
      <c r="R47" s="229"/>
    </row>
    <row r="48" spans="2:18" ht="21" customHeight="1">
      <c r="B48" s="11"/>
      <c r="C48" s="288" t="s">
        <v>163</v>
      </c>
      <c r="D48" s="289"/>
      <c r="E48" s="289"/>
      <c r="F48" s="289"/>
      <c r="G48" s="289"/>
      <c r="H48" s="289"/>
      <c r="I48" s="289"/>
      <c r="J48" s="289"/>
      <c r="K48" s="289"/>
      <c r="L48" s="289"/>
      <c r="M48" s="289"/>
      <c r="N48" s="289"/>
      <c r="O48" s="289"/>
      <c r="P48" s="289"/>
      <c r="Q48" s="289"/>
      <c r="R48" s="290"/>
    </row>
    <row r="49" spans="2:18" ht="21" customHeight="1">
      <c r="B49" s="11"/>
      <c r="C49" s="291"/>
      <c r="D49" s="292"/>
      <c r="E49" s="292"/>
      <c r="F49" s="292"/>
      <c r="G49" s="292"/>
      <c r="H49" s="292"/>
      <c r="I49" s="292"/>
      <c r="J49" s="292"/>
      <c r="K49" s="292"/>
      <c r="L49" s="292"/>
      <c r="M49" s="292"/>
      <c r="N49" s="292"/>
      <c r="O49" s="292"/>
      <c r="P49" s="292"/>
      <c r="Q49" s="292"/>
      <c r="R49" s="293"/>
    </row>
    <row r="50" spans="2:18" ht="16.5">
      <c r="B50" s="11"/>
      <c r="C50" s="12"/>
      <c r="D50" s="13"/>
      <c r="E50" s="13"/>
      <c r="F50" s="13"/>
      <c r="G50" s="13"/>
      <c r="H50" s="13"/>
      <c r="I50" s="13"/>
      <c r="J50" s="13"/>
      <c r="K50" s="13"/>
      <c r="L50" s="13"/>
      <c r="M50" s="13"/>
      <c r="N50" s="13"/>
      <c r="O50" s="13"/>
      <c r="P50" s="13"/>
      <c r="Q50" s="13"/>
      <c r="R50" s="14"/>
    </row>
    <row r="51" spans="2:18" ht="15.75">
      <c r="B51" s="15"/>
      <c r="C51" s="294" t="s">
        <v>164</v>
      </c>
      <c r="D51" s="295"/>
      <c r="E51" s="295"/>
      <c r="F51" s="295"/>
      <c r="G51" s="295"/>
      <c r="H51" s="295"/>
      <c r="I51" s="295"/>
      <c r="J51" s="295"/>
      <c r="K51" s="295"/>
      <c r="L51" s="295"/>
      <c r="M51" s="295"/>
      <c r="N51" s="295"/>
      <c r="O51" s="295" t="s">
        <v>165</v>
      </c>
      <c r="P51" s="295"/>
      <c r="Q51" s="295"/>
      <c r="R51" s="296"/>
    </row>
    <row r="52" spans="2:18" ht="15.75">
      <c r="B52" s="15"/>
      <c r="C52" s="294"/>
      <c r="D52" s="295"/>
      <c r="E52" s="295"/>
      <c r="F52" s="295"/>
      <c r="G52" s="295"/>
      <c r="H52" s="295"/>
      <c r="I52" s="295"/>
      <c r="J52" s="295"/>
      <c r="K52" s="295"/>
      <c r="L52" s="295"/>
      <c r="M52" s="295"/>
      <c r="N52" s="295"/>
      <c r="O52" s="295"/>
      <c r="P52" s="295"/>
      <c r="Q52" s="295"/>
      <c r="R52" s="296"/>
    </row>
    <row r="53" spans="2:18" ht="15.75">
      <c r="B53" s="15"/>
      <c r="C53" s="16"/>
      <c r="D53" s="17"/>
      <c r="E53" s="17"/>
      <c r="F53" s="17"/>
      <c r="G53" s="17"/>
      <c r="H53" s="17"/>
      <c r="I53" s="17"/>
      <c r="J53" s="17"/>
      <c r="K53" s="17"/>
      <c r="L53" s="17"/>
      <c r="M53" s="17"/>
      <c r="N53" s="17"/>
      <c r="O53" s="17"/>
      <c r="P53" s="17"/>
      <c r="Q53" s="17"/>
      <c r="R53" s="18"/>
    </row>
    <row r="54" spans="2:18" ht="14.25" thickBot="1">
      <c r="B54" s="19"/>
      <c r="C54" s="20"/>
      <c r="D54" s="20"/>
      <c r="E54" s="21"/>
      <c r="F54" s="21"/>
      <c r="G54" s="21"/>
      <c r="H54" s="21"/>
      <c r="I54" s="21"/>
      <c r="J54" s="21"/>
      <c r="K54" s="21"/>
      <c r="L54" s="21"/>
      <c r="M54" s="21"/>
      <c r="N54" s="21"/>
      <c r="O54" s="21"/>
      <c r="P54" s="21"/>
      <c r="Q54" s="21"/>
      <c r="R54" s="22"/>
    </row>
    <row r="55" spans="2:18" ht="13.5">
      <c r="B55" s="23"/>
      <c r="C55" s="24"/>
      <c r="D55" s="24"/>
      <c r="E55" s="25"/>
      <c r="F55" s="25"/>
      <c r="G55" s="25"/>
      <c r="H55" s="25"/>
      <c r="I55" s="25"/>
      <c r="J55" s="25"/>
      <c r="K55" s="25"/>
      <c r="L55" s="25"/>
      <c r="M55" s="25"/>
      <c r="N55" s="25"/>
      <c r="O55" s="25"/>
      <c r="P55" s="25"/>
      <c r="Q55" s="25"/>
      <c r="R55" s="26"/>
    </row>
    <row r="56" spans="2:18">
      <c r="B56" s="230"/>
      <c r="C56" s="210"/>
      <c r="D56" s="210"/>
      <c r="E56" s="210"/>
      <c r="F56" s="210"/>
      <c r="G56" s="210"/>
      <c r="H56" s="210"/>
      <c r="I56" s="210"/>
      <c r="J56" s="210"/>
      <c r="K56" s="210"/>
      <c r="L56" s="210"/>
      <c r="M56" s="210"/>
      <c r="N56" s="210"/>
      <c r="O56" s="210"/>
      <c r="P56" s="210"/>
      <c r="Q56" s="210"/>
      <c r="R56" s="211"/>
    </row>
    <row r="57" spans="2:18">
      <c r="B57" s="230"/>
      <c r="C57" s="210"/>
      <c r="D57" s="210"/>
      <c r="E57" s="210"/>
      <c r="F57" s="210"/>
      <c r="G57" s="210"/>
      <c r="H57" s="210"/>
      <c r="I57" s="210"/>
      <c r="J57" s="210"/>
      <c r="K57" s="210"/>
      <c r="L57" s="210"/>
      <c r="M57" s="210"/>
      <c r="N57" s="210"/>
      <c r="O57" s="210"/>
      <c r="P57" s="210"/>
      <c r="Q57" s="210"/>
      <c r="R57" s="211"/>
    </row>
    <row r="58" spans="2:18" ht="23.25" customHeight="1">
      <c r="B58" s="230"/>
      <c r="C58" s="210"/>
      <c r="D58" s="210"/>
      <c r="E58" s="210"/>
      <c r="F58" s="210"/>
      <c r="G58" s="210"/>
      <c r="H58" s="210"/>
      <c r="I58" s="210"/>
      <c r="J58" s="210"/>
      <c r="K58" s="210"/>
      <c r="L58" s="210"/>
      <c r="M58" s="210"/>
      <c r="N58" s="210"/>
      <c r="O58" s="210"/>
      <c r="P58" s="210"/>
      <c r="Q58" s="210"/>
      <c r="R58" s="211"/>
    </row>
    <row r="59" spans="2:18" ht="23.25" customHeight="1" thickBot="1">
      <c r="B59" s="230"/>
      <c r="C59" s="210"/>
      <c r="D59" s="210"/>
      <c r="E59" s="210"/>
      <c r="F59" s="210"/>
      <c r="G59" s="210"/>
      <c r="H59" s="210"/>
      <c r="I59" s="210"/>
      <c r="J59" s="210"/>
      <c r="K59" s="210"/>
      <c r="L59" s="210"/>
      <c r="M59" s="210"/>
      <c r="N59" s="210"/>
      <c r="O59" s="210"/>
      <c r="P59" s="210"/>
      <c r="Q59" s="210"/>
      <c r="R59" s="211"/>
    </row>
    <row r="60" spans="2:18" ht="13.5" thickBot="1">
      <c r="B60" s="50" t="s">
        <v>166</v>
      </c>
      <c r="C60" s="51"/>
      <c r="D60" s="51"/>
      <c r="E60" s="51"/>
      <c r="F60" s="51"/>
      <c r="G60" s="51"/>
      <c r="H60" s="51"/>
      <c r="I60" s="51"/>
      <c r="J60" s="51"/>
      <c r="K60" s="51"/>
      <c r="L60" s="51"/>
      <c r="M60" s="51"/>
      <c r="N60" s="51"/>
      <c r="O60" s="51"/>
      <c r="P60" s="51"/>
      <c r="Q60" s="51"/>
      <c r="R60" s="52"/>
    </row>
    <row r="61" spans="2:18"/>
    <row r="62" spans="2:18">
      <c r="B62" s="57" t="s">
        <v>167</v>
      </c>
    </row>
    <row r="63" spans="2:18"/>
  </sheetData>
  <sheetProtection algorithmName="SHA-512" hashValue="Fv4EWo+kHsLJ2NgDpS4A/94tK8Y9Zbko07GXFiVVsLGZ2AeZ904haq1L5XaZNX3rnHbmz9lqa72xY2zmp2IzKQ==" saltValue="wCL4Yb0QibLvXwJBIxGOhA==" spinCount="100000" sheet="1" objects="1" scenarios="1" selectLockedCells="1"/>
  <mergeCells count="104">
    <mergeCell ref="M9:N9"/>
    <mergeCell ref="B10:R10"/>
    <mergeCell ref="M11:R11"/>
    <mergeCell ref="B12:L12"/>
    <mergeCell ref="M12:R12"/>
    <mergeCell ref="B14:M14"/>
    <mergeCell ref="N14:R14"/>
    <mergeCell ref="B3:R3"/>
    <mergeCell ref="B5:H5"/>
    <mergeCell ref="I5:O5"/>
    <mergeCell ref="P5:R5"/>
    <mergeCell ref="B7:H7"/>
    <mergeCell ref="I7:O7"/>
    <mergeCell ref="P7:R7"/>
    <mergeCell ref="B16:F16"/>
    <mergeCell ref="G16:I16"/>
    <mergeCell ref="J16:L16"/>
    <mergeCell ref="M16:R16"/>
    <mergeCell ref="B18:R18"/>
    <mergeCell ref="B19:C19"/>
    <mergeCell ref="D19:E19"/>
    <mergeCell ref="H19:I19"/>
    <mergeCell ref="J19:K19"/>
    <mergeCell ref="B23:E23"/>
    <mergeCell ref="F23:H23"/>
    <mergeCell ref="I23:J23"/>
    <mergeCell ref="K23:L23"/>
    <mergeCell ref="M23:N23"/>
    <mergeCell ref="O23:Q23"/>
    <mergeCell ref="B20:C20"/>
    <mergeCell ref="D20:E20"/>
    <mergeCell ref="H20:I20"/>
    <mergeCell ref="J20:K20"/>
    <mergeCell ref="L20:R20"/>
    <mergeCell ref="I22:J22"/>
    <mergeCell ref="K22:L22"/>
    <mergeCell ref="M22:N22"/>
    <mergeCell ref="O22:P22"/>
    <mergeCell ref="B26:G26"/>
    <mergeCell ref="H26:K26"/>
    <mergeCell ref="L26:M26"/>
    <mergeCell ref="O26:P26"/>
    <mergeCell ref="Q26:R26"/>
    <mergeCell ref="B28:G28"/>
    <mergeCell ref="H28:K28"/>
    <mergeCell ref="L28:M28"/>
    <mergeCell ref="O28:P28"/>
    <mergeCell ref="Q28:R28"/>
    <mergeCell ref="B30:G30"/>
    <mergeCell ref="H30:L30"/>
    <mergeCell ref="M30:N30"/>
    <mergeCell ref="O30:P30"/>
    <mergeCell ref="Q30:R30"/>
    <mergeCell ref="B31:G31"/>
    <mergeCell ref="H31:L31"/>
    <mergeCell ref="M31:N31"/>
    <mergeCell ref="O31:P31"/>
    <mergeCell ref="Q31:R31"/>
    <mergeCell ref="B32:G32"/>
    <mergeCell ref="H32:L32"/>
    <mergeCell ref="M32:N32"/>
    <mergeCell ref="O32:P32"/>
    <mergeCell ref="Q32:R32"/>
    <mergeCell ref="B33:G33"/>
    <mergeCell ref="H33:L33"/>
    <mergeCell ref="M33:N33"/>
    <mergeCell ref="O33:P33"/>
    <mergeCell ref="Q33:R33"/>
    <mergeCell ref="B35:G35"/>
    <mergeCell ref="H35:L35"/>
    <mergeCell ref="M35:N35"/>
    <mergeCell ref="O35:P35"/>
    <mergeCell ref="Q35:R35"/>
    <mergeCell ref="B36:G36"/>
    <mergeCell ref="H36:L36"/>
    <mergeCell ref="M36:N36"/>
    <mergeCell ref="O36:P36"/>
    <mergeCell ref="Q36:R36"/>
    <mergeCell ref="B40:N40"/>
    <mergeCell ref="B41:N41"/>
    <mergeCell ref="O41:Q41"/>
    <mergeCell ref="B42:N42"/>
    <mergeCell ref="O42:Q42"/>
    <mergeCell ref="B43:N43"/>
    <mergeCell ref="O43:Q43"/>
    <mergeCell ref="B37:G37"/>
    <mergeCell ref="H37:L37"/>
    <mergeCell ref="M37:N37"/>
    <mergeCell ref="O37:P37"/>
    <mergeCell ref="Q37:R37"/>
    <mergeCell ref="B38:G38"/>
    <mergeCell ref="H38:L38"/>
    <mergeCell ref="M38:N38"/>
    <mergeCell ref="O38:P38"/>
    <mergeCell ref="Q38:R38"/>
    <mergeCell ref="C48:R49"/>
    <mergeCell ref="C51:N52"/>
    <mergeCell ref="O51:R52"/>
    <mergeCell ref="B44:N44"/>
    <mergeCell ref="O44:Q44"/>
    <mergeCell ref="I46:J46"/>
    <mergeCell ref="K46:M46"/>
    <mergeCell ref="N46:P46"/>
    <mergeCell ref="D46:F46"/>
  </mergeCells>
  <dataValidations disablePrompts="1" count="1">
    <dataValidation type="list" allowBlank="1" showInputMessage="1" showErrorMessage="1" sqref="D46:F46" xr:uid="{00000000-0002-0000-0200-000000000000}">
      <formula1>$U$2:$U$5</formula1>
    </dataValidation>
  </dataValidations>
  <printOptions horizontalCentered="1"/>
  <pageMargins left="0.2" right="0.2" top="0.5" bottom="0.25" header="0.3" footer="0.3"/>
  <pageSetup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rchive xmlns="411a1c0b-d267-42a6-be6f-c700f263ab91">false</Archive>
    <Document_x0020_Type xmlns="411a1c0b-d267-42a6-be6f-c700f263ab91">Vendor Payment Calculators</Document_x0020_Type>
    <Vendor_x0020_Review_x0020_Date xmlns="411a1c0b-d267-42a6-be6f-c700f263ab91">2018-12-31T06:00:00+00:00</Vendor_x0020_Review_x0020_Date>
    <Notes0 xmlns="411a1c0b-d267-42a6-be6f-c700f263ab91" xsi:nil="true"/>
    <Report_x0020_Type xmlns="411a1c0b-d267-42a6-be6f-c700f263ab91" xsi:nil="true"/>
    <Vendor_x0020_Name_x0020_Lookup xmlns="411a1c0b-d267-42a6-be6f-c700f263ab91">4</Vendor_x0020_Name_x0020_Lookup>
    <Fiscal_x0020_Year xmlns="411a1c0b-d267-42a6-be6f-c700f263ab91" xsi:nil="true"/>
    <_dlc_DocId xmlns="a75a8fe5-4eea-4413-9c34-0799020fcba9">T33CXQTXTHYM-48193827-62</_dlc_DocId>
    <_dlc_DocIdUrl xmlns="a75a8fe5-4eea-4413-9c34-0799020fcba9">
      <Url>https://gfscia.sharepoint.com/sites/smg_bu/cnst/_layouts/15/DocIdRedir.aspx?ID=T33CXQTXTHYM-48193827-62</Url>
      <Description>T33CXQTXTHYM-48193827-62</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D84BB09-4528-4A69-8DEF-FBA382966E22}"/>
</file>

<file path=customXml/itemProps2.xml><?xml version="1.0" encoding="utf-8"?>
<ds:datastoreItem xmlns:ds="http://schemas.openxmlformats.org/officeDocument/2006/customXml" ds:itemID="{4FC86D09-D2B1-45D7-8F62-44648E7575AA}"/>
</file>

<file path=customXml/itemProps3.xml><?xml version="1.0" encoding="utf-8"?>
<ds:datastoreItem xmlns:ds="http://schemas.openxmlformats.org/officeDocument/2006/customXml" ds:itemID="{12EFE2D8-AC40-48EC-86DE-71C8252DFB48}"/>
</file>

<file path=customXml/itemProps4.xml><?xml version="1.0" encoding="utf-8"?>
<ds:datastoreItem xmlns:ds="http://schemas.openxmlformats.org/officeDocument/2006/customXml" ds:itemID="{A0A43D43-9CAE-4A27-9B90-C03F5ED5F65C}"/>
</file>

<file path=customXml/itemProps5.xml><?xml version="1.0" encoding="utf-8"?>
<ds:datastoreItem xmlns:ds="http://schemas.openxmlformats.org/officeDocument/2006/customXml" ds:itemID="{3DC59C58-63B6-4E38-9105-431A2A439572}"/>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SeedCommand ROI Quote Tool</dc:title>
  <dc:subject/>
  <dc:creator>Brenton Smith</dc:creator>
  <cp:keywords/>
  <dc:description/>
  <cp:lastModifiedBy/>
  <cp:revision/>
  <dcterms:created xsi:type="dcterms:W3CDTF">2006-01-23T19:37:33Z</dcterms:created>
  <dcterms:modified xsi:type="dcterms:W3CDTF">2025-02-04T15:09:55Z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d1220847-9a4f-4a31-8bde-faafece5275e</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2018-12-31T06:00:00Z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